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165"/>
  </bookViews>
  <sheets>
    <sheet name="Канал" sheetId="1" r:id="rId1"/>
  </sheets>
  <externalReferences>
    <externalReference r:id="rId2"/>
  </externalReferences>
  <definedNames>
    <definedName name="_xlnm.Print_Titles" localSheetId="0">Канал!$14:$17</definedName>
    <definedName name="_xlnm.Print_Area" localSheetId="0">Канал!$A$1:$H$94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1" l="1"/>
  <c r="D84" i="1"/>
  <c r="E82" i="1"/>
  <c r="G82" i="1" s="1"/>
  <c r="F81" i="1"/>
  <c r="E81" i="1"/>
  <c r="G81" i="1" s="1"/>
  <c r="E80" i="1"/>
  <c r="G80" i="1" s="1"/>
  <c r="D80" i="1"/>
  <c r="D83" i="1" s="1"/>
  <c r="E76" i="1"/>
  <c r="G76" i="1" s="1"/>
  <c r="E74" i="1"/>
  <c r="F73" i="1"/>
  <c r="E73" i="1"/>
  <c r="G73" i="1" s="1"/>
  <c r="F67" i="1"/>
  <c r="E67" i="1"/>
  <c r="E66" i="1"/>
  <c r="G66" i="1" s="1"/>
  <c r="F65" i="1"/>
  <c r="E65" i="1"/>
  <c r="G65" i="1" s="1"/>
  <c r="E64" i="1"/>
  <c r="G64" i="1" s="1"/>
  <c r="F63" i="1"/>
  <c r="E63" i="1"/>
  <c r="G63" i="1" s="1"/>
  <c r="E62" i="1"/>
  <c r="G62" i="1" s="1"/>
  <c r="E61" i="1"/>
  <c r="G61" i="1" s="1"/>
  <c r="D61" i="1"/>
  <c r="F61" i="1" s="1"/>
  <c r="F60" i="1"/>
  <c r="E60" i="1"/>
  <c r="G60" i="1" s="1"/>
  <c r="E59" i="1"/>
  <c r="E58" i="1"/>
  <c r="G58" i="1" s="1"/>
  <c r="F57" i="1"/>
  <c r="E57" i="1"/>
  <c r="G57" i="1" s="1"/>
  <c r="E56" i="1"/>
  <c r="G56" i="1" s="1"/>
  <c r="F55" i="1"/>
  <c r="E55" i="1"/>
  <c r="G55" i="1" s="1"/>
  <c r="E54" i="1"/>
  <c r="E85" i="1" s="1"/>
  <c r="D53" i="1"/>
  <c r="F51" i="1"/>
  <c r="E51" i="1"/>
  <c r="G51" i="1" s="1"/>
  <c r="E50" i="1"/>
  <c r="G50" i="1" s="1"/>
  <c r="F49" i="1"/>
  <c r="E49" i="1"/>
  <c r="G49" i="1" s="1"/>
  <c r="E48" i="1"/>
  <c r="G48" i="1" s="1"/>
  <c r="F47" i="1"/>
  <c r="E47" i="1"/>
  <c r="G47" i="1" s="1"/>
  <c r="E46" i="1"/>
  <c r="G46" i="1" s="1"/>
  <c r="F45" i="1"/>
  <c r="E45" i="1"/>
  <c r="G45" i="1" s="1"/>
  <c r="E44" i="1"/>
  <c r="G44" i="1" s="1"/>
  <c r="F43" i="1"/>
  <c r="E43" i="1"/>
  <c r="G43" i="1" s="1"/>
  <c r="F42" i="1"/>
  <c r="E42" i="1"/>
  <c r="E41" i="1"/>
  <c r="G41" i="1" s="1"/>
  <c r="F40" i="1"/>
  <c r="E40" i="1"/>
  <c r="G40" i="1" s="1"/>
  <c r="E39" i="1"/>
  <c r="G39" i="1" s="1"/>
  <c r="F38" i="1"/>
  <c r="E38" i="1"/>
  <c r="G38" i="1" s="1"/>
  <c r="E37" i="1"/>
  <c r="G37" i="1" s="1"/>
  <c r="D37" i="1"/>
  <c r="E36" i="1"/>
  <c r="G36" i="1" s="1"/>
  <c r="F35" i="1"/>
  <c r="E35" i="1"/>
  <c r="G35" i="1" s="1"/>
  <c r="E34" i="1"/>
  <c r="G34" i="1" s="1"/>
  <c r="E33" i="1"/>
  <c r="F33" i="1" s="1"/>
  <c r="F32" i="1"/>
  <c r="E32" i="1"/>
  <c r="G32" i="1" s="1"/>
  <c r="E31" i="1"/>
  <c r="G31" i="1" s="1"/>
  <c r="D31" i="1"/>
  <c r="E30" i="1"/>
  <c r="G30" i="1" s="1"/>
  <c r="D29" i="1"/>
  <c r="F28" i="1"/>
  <c r="E28" i="1"/>
  <c r="G28" i="1" s="1"/>
  <c r="E27" i="1"/>
  <c r="G27" i="1" s="1"/>
  <c r="F26" i="1"/>
  <c r="E26" i="1"/>
  <c r="G26" i="1" s="1"/>
  <c r="E25" i="1"/>
  <c r="G25" i="1" s="1"/>
  <c r="F24" i="1"/>
  <c r="E24" i="1"/>
  <c r="E84" i="1" s="1"/>
  <c r="E23" i="1"/>
  <c r="G23" i="1" s="1"/>
  <c r="D23" i="1"/>
  <c r="E22" i="1"/>
  <c r="F22" i="1" s="1"/>
  <c r="F21" i="1"/>
  <c r="E21" i="1"/>
  <c r="G21" i="1" s="1"/>
  <c r="E20" i="1"/>
  <c r="G20" i="1" s="1"/>
  <c r="D19" i="1"/>
  <c r="D18" i="1"/>
  <c r="G84" i="1" l="1"/>
  <c r="F84" i="1"/>
  <c r="G85" i="1"/>
  <c r="F85" i="1"/>
  <c r="G22" i="1"/>
  <c r="E19" i="1"/>
  <c r="F20" i="1"/>
  <c r="F23" i="1"/>
  <c r="G24" i="1"/>
  <c r="F25" i="1"/>
  <c r="F27" i="1"/>
  <c r="E29" i="1"/>
  <c r="F30" i="1"/>
  <c r="F31" i="1"/>
  <c r="F34" i="1"/>
  <c r="F36" i="1"/>
  <c r="F37" i="1"/>
  <c r="F39" i="1"/>
  <c r="F41" i="1"/>
  <c r="F44" i="1"/>
  <c r="F46" i="1"/>
  <c r="F48" i="1"/>
  <c r="F50" i="1"/>
  <c r="E53" i="1"/>
  <c r="F54" i="1"/>
  <c r="F56" i="1"/>
  <c r="F58" i="1"/>
  <c r="D59" i="1"/>
  <c r="D52" i="1" s="1"/>
  <c r="D69" i="1" s="1"/>
  <c r="D72" i="1" s="1"/>
  <c r="F62" i="1"/>
  <c r="F64" i="1"/>
  <c r="F66" i="1"/>
  <c r="F76" i="1"/>
  <c r="F80" i="1"/>
  <c r="F82" i="1"/>
  <c r="G54" i="1"/>
  <c r="E83" i="1"/>
  <c r="D75" i="1" l="1"/>
  <c r="D74" i="1" s="1"/>
  <c r="D77" i="1"/>
  <c r="D78" i="1" s="1"/>
  <c r="F53" i="1"/>
  <c r="G53" i="1"/>
  <c r="E52" i="1"/>
  <c r="F29" i="1"/>
  <c r="G29" i="1"/>
  <c r="F19" i="1"/>
  <c r="G19" i="1"/>
  <c r="E18" i="1"/>
  <c r="G59" i="1"/>
  <c r="G83" i="1"/>
  <c r="F83" i="1"/>
  <c r="F59" i="1"/>
  <c r="F52" i="1" l="1"/>
  <c r="G52" i="1"/>
  <c r="F74" i="1"/>
  <c r="G74" i="1"/>
  <c r="E69" i="1"/>
  <c r="G18" i="1"/>
  <c r="F18" i="1"/>
  <c r="E72" i="1" l="1"/>
  <c r="G69" i="1"/>
  <c r="F69" i="1"/>
  <c r="E77" i="1" l="1"/>
  <c r="G72" i="1"/>
  <c r="E75" i="1"/>
  <c r="F72" i="1"/>
  <c r="F75" i="1" l="1"/>
  <c r="G75" i="1"/>
  <c r="E78" i="1"/>
  <c r="G77" i="1"/>
  <c r="F77" i="1"/>
  <c r="G78" i="1" l="1"/>
  <c r="F78" i="1"/>
</calcChain>
</file>

<file path=xl/sharedStrings.xml><?xml version="1.0" encoding="utf-8"?>
<sst xmlns="http://schemas.openxmlformats.org/spreadsheetml/2006/main" count="244" uniqueCount="152">
  <si>
    <t>Информация об исполнении утвержденной тарифной сметы</t>
  </si>
  <si>
    <t>ТОО "Сатпаевское предприятие тепловодоснабжения"</t>
  </si>
  <si>
    <t>по услуге отвода и очистки сточных вод</t>
  </si>
  <si>
    <t>по итогам 1 полугодия 2019 года</t>
  </si>
  <si>
    <t>№№</t>
  </si>
  <si>
    <t xml:space="preserve">Наименование показателей </t>
  </si>
  <si>
    <t>Единица измерения</t>
  </si>
  <si>
    <t>Действующая тарифная смета (корректировка)</t>
  </si>
  <si>
    <t>Фактически сложившиеся показатели</t>
  </si>
  <si>
    <t>Отклонение</t>
  </si>
  <si>
    <t>Причины отклонения</t>
  </si>
  <si>
    <t>тыс. тенге</t>
  </si>
  <si>
    <t>%</t>
  </si>
  <si>
    <t>I</t>
  </si>
  <si>
    <t>Затраты на производство товаров  и предоставление услуг, всего   </t>
  </si>
  <si>
    <t>тыс.тенге</t>
  </si>
  <si>
    <t>Материальные затраты  </t>
  </si>
  <si>
    <t>1.1.</t>
  </si>
  <si>
    <t>сырье и материалы                  </t>
  </si>
  <si>
    <t>начисления будут производиться до конца 2019 года</t>
  </si>
  <si>
    <t>1.2.</t>
  </si>
  <si>
    <t>электроэнергия</t>
  </si>
  <si>
    <t>1.3.</t>
  </si>
  <si>
    <t>ГСМ</t>
  </si>
  <si>
    <t>Расходы на оплату труда  </t>
  </si>
  <si>
    <t>2.1.</t>
  </si>
  <si>
    <t>заработная плата производственного персонала</t>
  </si>
  <si>
    <t>начисление заработной платы будет производится в соответствии со штатным расписанием предприятия до конца 2019 года. зарплатные налоги и платежи будут начислены в соответствии с законодательством до конца 2019 года</t>
  </si>
  <si>
    <t>2.2.</t>
  </si>
  <si>
    <t>социальный налог</t>
  </si>
  <si>
    <t>2.3.</t>
  </si>
  <si>
    <t>социальное отчисление</t>
  </si>
  <si>
    <t>2.4.</t>
  </si>
  <si>
    <t>ОСМС</t>
  </si>
  <si>
    <t>3</t>
  </si>
  <si>
    <t>Амортизация  </t>
  </si>
  <si>
    <t>Ремонт  </t>
  </si>
  <si>
    <t>4.1.</t>
  </si>
  <si>
    <t>текущий ремонт</t>
  </si>
  <si>
    <t>5</t>
  </si>
  <si>
    <t>Прочие затраты</t>
  </si>
  <si>
    <t>5.1.</t>
  </si>
  <si>
    <t>услуги связи</t>
  </si>
  <si>
    <t>5.2.</t>
  </si>
  <si>
    <t>услуги охраны                   </t>
  </si>
  <si>
    <t>5.3.</t>
  </si>
  <si>
    <t>подготовка кадров</t>
  </si>
  <si>
    <t>5.4.</t>
  </si>
  <si>
    <t>охрана труда и техника безопасности</t>
  </si>
  <si>
    <t>5.5.</t>
  </si>
  <si>
    <t>дезинфекция, дератизация производственных помещений, вывоз мусора и другие коммунальные услуги</t>
  </si>
  <si>
    <t>5.6.</t>
  </si>
  <si>
    <t>страхование</t>
  </si>
  <si>
    <t>5.6.1.</t>
  </si>
  <si>
    <t>страхование работника обязательное</t>
  </si>
  <si>
    <t>5.6.2.</t>
  </si>
  <si>
    <t>страхование ГПО владельцев автотранспорта обязательное</t>
  </si>
  <si>
    <t>5.6.3.</t>
  </si>
  <si>
    <t>страхование автотранспорта/техники добровольное</t>
  </si>
  <si>
    <t>5.6.4.</t>
  </si>
  <si>
    <t>страхование ГПО перевозчика перед пассажирами обязательное</t>
  </si>
  <si>
    <t>5.6.5.</t>
  </si>
  <si>
    <t>страхование ГПО опасных объектов обязательное</t>
  </si>
  <si>
    <t>5.6.6.</t>
  </si>
  <si>
    <t>страхование экологическое обязательное</t>
  </si>
  <si>
    <t>5.7.</t>
  </si>
  <si>
    <t>охрана окружающей среды</t>
  </si>
  <si>
    <t>5.8.</t>
  </si>
  <si>
    <t>экологический мониторинг</t>
  </si>
  <si>
    <t>5.9.</t>
  </si>
  <si>
    <t>техническое обслуживание оборудования\транспорта</t>
  </si>
  <si>
    <t>5.10.</t>
  </si>
  <si>
    <t>поверка средств измерении</t>
  </si>
  <si>
    <t>5.11.</t>
  </si>
  <si>
    <t>замеры электроустановок</t>
  </si>
  <si>
    <t>5.12.</t>
  </si>
  <si>
    <t>экспертиза объектов, товаров и услуг</t>
  </si>
  <si>
    <t>5.13.</t>
  </si>
  <si>
    <t>услуги перевозок</t>
  </si>
  <si>
    <t>5.14.</t>
  </si>
  <si>
    <t>услуги медицинские</t>
  </si>
  <si>
    <t>II</t>
  </si>
  <si>
    <t>Расходы периода, всего</t>
  </si>
  <si>
    <t>Общие и административные расходы, всего</t>
  </si>
  <si>
    <t>6.1.</t>
  </si>
  <si>
    <t xml:space="preserve">заработная плата административного персонала </t>
  </si>
  <si>
    <t>6.2.</t>
  </si>
  <si>
    <t>6.3.</t>
  </si>
  <si>
    <t>6.4.</t>
  </si>
  <si>
    <t>6.5.</t>
  </si>
  <si>
    <t>налоги прочие</t>
  </si>
  <si>
    <t>начисление налогов и др.платежей в бюджет будут производится в соответствии с законодательством до конца 2019 года</t>
  </si>
  <si>
    <t>6.6.</t>
  </si>
  <si>
    <t>Прочие административные расходы</t>
  </si>
  <si>
    <t>6.6.1.</t>
  </si>
  <si>
    <t>услуги банка</t>
  </si>
  <si>
    <t>6.6.2.</t>
  </si>
  <si>
    <t>командировочные расходы            </t>
  </si>
  <si>
    <t>6.6.3.</t>
  </si>
  <si>
    <t>типографские расходы</t>
  </si>
  <si>
    <t>6.6.4.</t>
  </si>
  <si>
    <t>информационные услуги</t>
  </si>
  <si>
    <t>6.6.5.</t>
  </si>
  <si>
    <t>канцелярские товары</t>
  </si>
  <si>
    <t>6.6.6.</t>
  </si>
  <si>
    <t>техосмотр транспортных средств</t>
  </si>
  <si>
    <t>6.6.7.</t>
  </si>
  <si>
    <t>противопожарные мероприятия</t>
  </si>
  <si>
    <t>6.6.8.</t>
  </si>
  <si>
    <t>прочие затраты не предусмотренные тарифной сметой</t>
  </si>
  <si>
    <t>7</t>
  </si>
  <si>
    <t>Расходы на выплату вознаграждений</t>
  </si>
  <si>
    <t>III</t>
  </si>
  <si>
    <t>Всего затрат на предоставление услуг</t>
  </si>
  <si>
    <t>IV</t>
  </si>
  <si>
    <t>Прибыль</t>
  </si>
  <si>
    <t>V</t>
  </si>
  <si>
    <t>Регулируемая база задействованных активов</t>
  </si>
  <si>
    <t>VI</t>
  </si>
  <si>
    <t>Всего доходов</t>
  </si>
  <si>
    <t>VII</t>
  </si>
  <si>
    <t>Объем оказываемых услуг</t>
  </si>
  <si>
    <t>тыс. м3</t>
  </si>
  <si>
    <t>оказание услуги будет производится до конца 2019 года</t>
  </si>
  <si>
    <t>ІX</t>
  </si>
  <si>
    <t>Тариф (без НДС)                            </t>
  </si>
  <si>
    <t>тенге/м3</t>
  </si>
  <si>
    <t>X</t>
  </si>
  <si>
    <t>Возмещение средств из местного бюджета</t>
  </si>
  <si>
    <t xml:space="preserve">средства выделенные с бюджета местного исполнительного органа в 2019 году </t>
  </si>
  <si>
    <t>XI</t>
  </si>
  <si>
    <t>Всего доходов с учетом возмещения из местного бюджета</t>
  </si>
  <si>
    <t>XII</t>
  </si>
  <si>
    <t>Тариф без НДС с учетом возмещения средств из бюджета</t>
  </si>
  <si>
    <t>Справочно:</t>
  </si>
  <si>
    <t>8</t>
  </si>
  <si>
    <t>Среднесписочная численность персонала</t>
  </si>
  <si>
    <t>человек</t>
  </si>
  <si>
    <t>8.1.</t>
  </si>
  <si>
    <t>производственного персонала</t>
  </si>
  <si>
    <t>8.2.</t>
  </si>
  <si>
    <t>административного персонала</t>
  </si>
  <si>
    <t>9</t>
  </si>
  <si>
    <t>Среднемесячная заработная плата</t>
  </si>
  <si>
    <t>тенге</t>
  </si>
  <si>
    <t>9.1.</t>
  </si>
  <si>
    <t>9.2.</t>
  </si>
  <si>
    <t>РК, Карагандинская область, город Сатпаев, ул. Улытауская 93</t>
  </si>
  <si>
    <t>Тел., Факс: 8 (71063) 3 79 44</t>
  </si>
  <si>
    <t>Исп.: Амирхан А.А., 8 (71063) 6 01 03</t>
  </si>
  <si>
    <t>Директор ТОО "СПТВС"</t>
  </si>
  <si>
    <t>Токимбаев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</si>
</sst>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4" fillId="0" borderId="0">
      <alignment vertical="top"/>
    </xf>
  </cellStyleXfs>
  <cellXfs count="83">
    <xf numFmtId="0" fontId="0" fillId="0" borderId="0" xfId="0"/>
    <xf numFmtId="49" fontId="3" fillId="0" borderId="0" xfId="1" applyNumberFormat="1" applyFont="1" applyFill="1" applyAlignment="1">
      <alignment vertical="center"/>
    </xf>
    <xf numFmtId="0" fontId="3" fillId="0" borderId="0" xfId="1" applyFont="1" applyFill="1" applyAlignment="1">
      <alignment vertical="center"/>
    </xf>
    <xf numFmtId="4" fontId="3" fillId="0" borderId="0" xfId="1" applyNumberFormat="1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5" fillId="0" borderId="0" xfId="2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7" fillId="0" borderId="0" xfId="0" applyFont="1" applyFill="1"/>
    <xf numFmtId="0" fontId="8" fillId="0" borderId="0" xfId="0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horizontal="right" vertical="center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4" fontId="9" fillId="0" borderId="3" xfId="1" applyNumberFormat="1" applyFont="1" applyFill="1" applyBorder="1" applyAlignment="1">
      <alignment horizontal="center" vertical="center" wrapText="1"/>
    </xf>
    <xf numFmtId="4" fontId="9" fillId="0" borderId="4" xfId="1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>
      <alignment horizontal="center" vertical="center" wrapText="1"/>
    </xf>
    <xf numFmtId="0" fontId="12" fillId="0" borderId="0" xfId="2" applyFont="1" applyFill="1" applyAlignment="1">
      <alignment vertical="center"/>
    </xf>
    <xf numFmtId="0" fontId="9" fillId="0" borderId="8" xfId="1" applyFont="1" applyFill="1" applyBorder="1" applyAlignment="1">
      <alignment horizontal="center" vertical="center" wrapText="1"/>
    </xf>
    <xf numFmtId="4" fontId="9" fillId="0" borderId="8" xfId="1" applyNumberFormat="1" applyFont="1" applyFill="1" applyBorder="1" applyAlignment="1">
      <alignment horizontal="center" vertical="center" wrapText="1"/>
    </xf>
    <xf numFmtId="49" fontId="13" fillId="0" borderId="1" xfId="2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/>
    </xf>
    <xf numFmtId="3" fontId="13" fillId="0" borderId="1" xfId="1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vertical="center" wrapText="1"/>
    </xf>
    <xf numFmtId="0" fontId="9" fillId="0" borderId="1" xfId="2" applyFont="1" applyFill="1" applyBorder="1" applyAlignment="1">
      <alignment horizontal="center" vertical="center" wrapText="1"/>
    </xf>
    <xf numFmtId="4" fontId="9" fillId="0" borderId="9" xfId="2" applyNumberFormat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vertical="center" wrapText="1"/>
    </xf>
    <xf numFmtId="4" fontId="13" fillId="0" borderId="9" xfId="2" applyNumberFormat="1" applyFont="1" applyFill="1" applyBorder="1" applyAlignment="1">
      <alignment horizontal="center" vertical="center"/>
    </xf>
    <xf numFmtId="4" fontId="13" fillId="0" borderId="1" xfId="1" applyNumberFormat="1" applyFont="1" applyFill="1" applyBorder="1" applyAlignment="1">
      <alignment horizontal="center" vertical="center"/>
    </xf>
    <xf numFmtId="4" fontId="13" fillId="0" borderId="9" xfId="2" applyNumberFormat="1" applyFont="1" applyFill="1" applyBorder="1" applyAlignment="1">
      <alignment horizontal="center" vertical="center" wrapText="1"/>
    </xf>
    <xf numFmtId="4" fontId="13" fillId="0" borderId="1" xfId="1" applyNumberFormat="1" applyFont="1" applyFill="1" applyBorder="1" applyAlignment="1">
      <alignment horizontal="left" vertical="center" wrapText="1"/>
    </xf>
    <xf numFmtId="4" fontId="9" fillId="0" borderId="1" xfId="2" applyNumberFormat="1" applyFont="1" applyFill="1" applyBorder="1" applyAlignment="1">
      <alignment horizontal="center" vertical="center" wrapText="1"/>
    </xf>
    <xf numFmtId="4" fontId="13" fillId="0" borderId="2" xfId="1" applyNumberFormat="1" applyFont="1" applyFill="1" applyBorder="1" applyAlignment="1">
      <alignment horizontal="left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center" vertical="center" wrapText="1"/>
    </xf>
    <xf numFmtId="4" fontId="13" fillId="0" borderId="1" xfId="2" applyNumberFormat="1" applyFont="1" applyFill="1" applyBorder="1" applyAlignment="1">
      <alignment horizontal="center" vertical="center" wrapText="1"/>
    </xf>
    <xf numFmtId="4" fontId="13" fillId="0" borderId="5" xfId="1" applyNumberFormat="1" applyFont="1" applyFill="1" applyBorder="1" applyAlignment="1">
      <alignment horizontal="left" vertical="center" wrapText="1"/>
    </xf>
    <xf numFmtId="4" fontId="5" fillId="0" borderId="0" xfId="2" applyNumberFormat="1" applyFont="1" applyFill="1" applyAlignment="1">
      <alignment vertical="center"/>
    </xf>
    <xf numFmtId="4" fontId="13" fillId="0" borderId="8" xfId="1" applyNumberFormat="1" applyFont="1" applyFill="1" applyBorder="1" applyAlignment="1">
      <alignment horizontal="left" vertical="center" wrapText="1"/>
    </xf>
    <xf numFmtId="4" fontId="9" fillId="0" borderId="9" xfId="3" applyNumberFormat="1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vertical="center" wrapText="1"/>
    </xf>
    <xf numFmtId="4" fontId="13" fillId="0" borderId="1" xfId="1" applyNumberFormat="1" applyFont="1" applyFill="1" applyBorder="1" applyAlignment="1">
      <alignment vertical="center" wrapText="1"/>
    </xf>
    <xf numFmtId="4" fontId="13" fillId="0" borderId="1" xfId="2" applyNumberFormat="1" applyFont="1" applyFill="1" applyBorder="1" applyAlignment="1">
      <alignment vertical="center" wrapText="1"/>
    </xf>
    <xf numFmtId="4" fontId="13" fillId="0" borderId="1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49" fontId="9" fillId="0" borderId="1" xfId="1" applyNumberFormat="1" applyFont="1" applyFill="1" applyBorder="1" applyAlignment="1">
      <alignment horizontal="center" vertical="center" wrapText="1"/>
    </xf>
    <xf numFmtId="4" fontId="9" fillId="0" borderId="9" xfId="2" applyNumberFormat="1" applyFont="1" applyFill="1" applyBorder="1" applyAlignment="1">
      <alignment horizontal="center" vertical="center"/>
    </xf>
    <xf numFmtId="49" fontId="13" fillId="0" borderId="2" xfId="2" applyNumberFormat="1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left" vertical="center" wrapText="1"/>
    </xf>
    <xf numFmtId="49" fontId="13" fillId="0" borderId="8" xfId="2" applyNumberFormat="1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left" vertical="center" wrapText="1"/>
    </xf>
    <xf numFmtId="2" fontId="9" fillId="0" borderId="1" xfId="2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vertical="center"/>
    </xf>
    <xf numFmtId="3" fontId="9" fillId="0" borderId="1" xfId="1" applyNumberFormat="1" applyFont="1" applyFill="1" applyBorder="1" applyAlignment="1">
      <alignment horizontal="center" vertical="center"/>
    </xf>
    <xf numFmtId="3" fontId="13" fillId="0" borderId="9" xfId="2" applyNumberFormat="1" applyFont="1" applyFill="1" applyBorder="1" applyAlignment="1">
      <alignment horizontal="center" vertical="center"/>
    </xf>
    <xf numFmtId="4" fontId="13" fillId="0" borderId="2" xfId="1" applyNumberFormat="1" applyFont="1" applyFill="1" applyBorder="1" applyAlignment="1">
      <alignment horizontal="center" vertical="center" wrapText="1"/>
    </xf>
    <xf numFmtId="4" fontId="13" fillId="0" borderId="8" xfId="1" applyNumberFormat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49" fontId="5" fillId="0" borderId="0" xfId="2" applyNumberFormat="1" applyFont="1" applyFill="1" applyAlignment="1">
      <alignment vertical="center"/>
    </xf>
    <xf numFmtId="0" fontId="13" fillId="0" borderId="0" xfId="2" applyFont="1" applyFill="1" applyAlignment="1">
      <alignment vertical="center"/>
    </xf>
    <xf numFmtId="4" fontId="12" fillId="0" borderId="0" xfId="1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16" fillId="0" borderId="0" xfId="1" applyFont="1" applyFill="1" applyAlignment="1">
      <alignment vertical="center"/>
    </xf>
    <xf numFmtId="4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17" fillId="0" borderId="0" xfId="1" applyFont="1" applyFill="1" applyAlignment="1">
      <alignment vertical="center"/>
    </xf>
    <xf numFmtId="0" fontId="18" fillId="0" borderId="0" xfId="1" applyFont="1" applyFill="1" applyAlignment="1">
      <alignment vertical="center"/>
    </xf>
    <xf numFmtId="0" fontId="0" fillId="0" borderId="0" xfId="0" applyFill="1"/>
    <xf numFmtId="0" fontId="19" fillId="0" borderId="0" xfId="0" applyFont="1" applyFill="1"/>
    <xf numFmtId="0" fontId="20" fillId="0" borderId="0" xfId="1" applyFont="1" applyFill="1" applyAlignment="1">
      <alignment vertical="center"/>
    </xf>
    <xf numFmtId="4" fontId="21" fillId="0" borderId="0" xfId="1" applyNumberFormat="1" applyFont="1" applyFill="1" applyAlignment="1">
      <alignment vertical="center"/>
    </xf>
    <xf numFmtId="0" fontId="21" fillId="0" borderId="0" xfId="1" applyFont="1" applyFill="1" applyAlignment="1">
      <alignment vertical="center"/>
    </xf>
    <xf numFmtId="4" fontId="16" fillId="0" borderId="0" xfId="1" applyNumberFormat="1" applyFont="1" applyFill="1" applyAlignment="1">
      <alignment vertical="center"/>
    </xf>
    <xf numFmtId="4" fontId="16" fillId="0" borderId="0" xfId="1" applyNumberFormat="1" applyFont="1" applyFill="1" applyAlignment="1">
      <alignment horizontal="left" vertical="center"/>
    </xf>
  </cellXfs>
  <cellStyles count="4">
    <cellStyle name="Обычный" xfId="0" builtinId="0"/>
    <cellStyle name="Обычный 2" xfId="3"/>
    <cellStyle name="Обычный 2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80;&#1089;&#1087;%20&#1058;&#1057;-1%20&#1087;&#1086;&#1083;&#1091;&#1075;&#1086;&#1076;&#1080;&#1077;%202019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пло"/>
      <sheetName val="Вода"/>
      <sheetName val="Канал"/>
      <sheetName val="Жезды"/>
      <sheetName val="Данные"/>
      <sheetName val="ЗП 2019"/>
      <sheetName val="Расшиф"/>
      <sheetName val="Прочие"/>
      <sheetName val="Список"/>
      <sheetName val="доходы"/>
      <sheetName val="капремонт"/>
    </sheetNames>
    <sheetDataSet>
      <sheetData sheetId="0"/>
      <sheetData sheetId="1"/>
      <sheetData sheetId="2"/>
      <sheetData sheetId="3"/>
      <sheetData sheetId="4">
        <row r="10">
          <cell r="J10">
            <v>152</v>
          </cell>
        </row>
        <row r="11">
          <cell r="J11">
            <v>23</v>
          </cell>
        </row>
      </sheetData>
      <sheetData sheetId="5">
        <row r="641">
          <cell r="E641">
            <v>45383752.890000001</v>
          </cell>
          <cell r="N641">
            <v>2603104.7599999998</v>
          </cell>
          <cell r="O641">
            <v>1472812</v>
          </cell>
          <cell r="Y641">
            <v>673758</v>
          </cell>
        </row>
        <row r="645">
          <cell r="E645">
            <v>47740810.194000006</v>
          </cell>
          <cell r="N645">
            <v>2690320.2830000003</v>
          </cell>
          <cell r="O645">
            <v>1537489.7999999998</v>
          </cell>
          <cell r="Y645">
            <v>700789.95</v>
          </cell>
          <cell r="Z645">
            <v>27562660.776000004</v>
          </cell>
          <cell r="BH645">
            <v>1687240.6355000001</v>
          </cell>
          <cell r="BI645">
            <v>738103.79999999993</v>
          </cell>
          <cell r="BJ645">
            <v>344245.64999999997</v>
          </cell>
        </row>
      </sheetData>
      <sheetData sheetId="6">
        <row r="4">
          <cell r="K4">
            <v>78628.240000000005</v>
          </cell>
          <cell r="M4">
            <v>132674.14000000001</v>
          </cell>
        </row>
        <row r="5">
          <cell r="C5">
            <v>644050.74</v>
          </cell>
        </row>
        <row r="6">
          <cell r="E6">
            <v>150705.821</v>
          </cell>
          <cell r="G6">
            <v>17138.050999999999</v>
          </cell>
          <cell r="I6">
            <v>26744.375</v>
          </cell>
        </row>
        <row r="7">
          <cell r="K7">
            <v>1292.0952</v>
          </cell>
        </row>
        <row r="9">
          <cell r="C9">
            <v>979413.36500000011</v>
          </cell>
        </row>
        <row r="26">
          <cell r="G26">
            <v>98750</v>
          </cell>
        </row>
        <row r="35">
          <cell r="G35">
            <v>18914242.8805</v>
          </cell>
        </row>
        <row r="44">
          <cell r="G44">
            <v>363790.6</v>
          </cell>
        </row>
        <row r="55">
          <cell r="G55">
            <v>223041.17850000001</v>
          </cell>
        </row>
        <row r="62">
          <cell r="G62">
            <v>222500</v>
          </cell>
        </row>
        <row r="68">
          <cell r="G68">
            <v>460874.39999999997</v>
          </cell>
        </row>
        <row r="79">
          <cell r="G79">
            <v>5454478.9000000004</v>
          </cell>
        </row>
        <row r="90">
          <cell r="G90">
            <v>21862.392999999996</v>
          </cell>
        </row>
        <row r="97">
          <cell r="G97">
            <v>32656.249500000002</v>
          </cell>
        </row>
        <row r="113">
          <cell r="G113">
            <v>8866.6619999999984</v>
          </cell>
        </row>
        <row r="123">
          <cell r="G123">
            <v>0</v>
          </cell>
        </row>
        <row r="131">
          <cell r="G131">
            <v>142892.71</v>
          </cell>
        </row>
        <row r="144">
          <cell r="G144">
            <v>0</v>
          </cell>
        </row>
        <row r="155">
          <cell r="G155">
            <v>118230</v>
          </cell>
        </row>
        <row r="168">
          <cell r="G168">
            <v>73962.385000000009</v>
          </cell>
        </row>
        <row r="184">
          <cell r="G184">
            <v>562401.43799999997</v>
          </cell>
        </row>
        <row r="194">
          <cell r="G194">
            <v>0</v>
          </cell>
        </row>
        <row r="210">
          <cell r="G210">
            <v>2755202.66</v>
          </cell>
        </row>
        <row r="230">
          <cell r="G230">
            <v>109785.26349999999</v>
          </cell>
        </row>
        <row r="238">
          <cell r="G238">
            <v>815614.57250000001</v>
          </cell>
        </row>
        <row r="247">
          <cell r="G247">
            <v>255956.69399999996</v>
          </cell>
        </row>
        <row r="256">
          <cell r="G256">
            <v>8357620.3993928572</v>
          </cell>
        </row>
        <row r="263">
          <cell r="E263">
            <v>30423384.013500001</v>
          </cell>
        </row>
        <row r="276">
          <cell r="G276">
            <v>1625113.2734999999</v>
          </cell>
        </row>
        <row r="285">
          <cell r="G285">
            <v>11111106.914999999</v>
          </cell>
        </row>
        <row r="300">
          <cell r="C300">
            <v>1786130.9140000003</v>
          </cell>
          <cell r="G300">
            <v>0</v>
          </cell>
        </row>
      </sheetData>
      <sheetData sheetId="7">
        <row r="23">
          <cell r="J23">
            <v>16838100.616999999</v>
          </cell>
        </row>
      </sheetData>
      <sheetData sheetId="8"/>
      <sheetData sheetId="9">
        <row r="6">
          <cell r="B6">
            <v>2180.5515989999999</v>
          </cell>
          <cell r="C6">
            <v>107804.06333999999</v>
          </cell>
        </row>
        <row r="15">
          <cell r="C15">
            <v>130000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95"/>
  <sheetViews>
    <sheetView tabSelected="1" topLeftCell="A45" zoomScalePageLayoutView="70" workbookViewId="0">
      <selection activeCell="H54" sqref="H54:H57"/>
    </sheetView>
  </sheetViews>
  <sheetFormatPr defaultColWidth="9.140625" defaultRowHeight="12.75" x14ac:dyDescent="0.25"/>
  <cols>
    <col min="1" max="1" width="7.7109375" style="67" customWidth="1"/>
    <col min="2" max="2" width="64.85546875" style="5" customWidth="1"/>
    <col min="3" max="3" width="12.7109375" style="5" customWidth="1"/>
    <col min="4" max="4" width="18.7109375" style="5" customWidth="1"/>
    <col min="5" max="5" width="15.85546875" style="5" customWidth="1"/>
    <col min="6" max="6" width="14.140625" style="5" customWidth="1"/>
    <col min="7" max="7" width="10.7109375" style="5" customWidth="1"/>
    <col min="8" max="8" width="53.7109375" style="5" customWidth="1"/>
    <col min="9" max="16384" width="9.140625" style="5"/>
  </cols>
  <sheetData>
    <row r="1" spans="1:8" ht="15.75" customHeight="1" x14ac:dyDescent="0.25">
      <c r="A1" s="1"/>
      <c r="B1" s="2"/>
      <c r="C1" s="2"/>
      <c r="D1" s="3"/>
      <c r="E1" s="3"/>
      <c r="F1" s="3"/>
      <c r="G1" s="4"/>
      <c r="H1" s="4"/>
    </row>
    <row r="2" spans="1:8" ht="15.75" customHeight="1" x14ac:dyDescent="0.25">
      <c r="A2" s="1"/>
      <c r="B2" s="2"/>
      <c r="C2" s="2"/>
      <c r="D2" s="3"/>
      <c r="E2" s="3"/>
      <c r="F2" s="3"/>
      <c r="G2" s="6"/>
      <c r="H2" s="6"/>
    </row>
    <row r="3" spans="1:8" ht="15.75" customHeight="1" x14ac:dyDescent="0.25">
      <c r="A3" s="1"/>
      <c r="B3" s="2"/>
      <c r="C3" s="2"/>
      <c r="D3" s="3"/>
      <c r="E3" s="3"/>
      <c r="F3" s="3"/>
      <c r="G3" s="6"/>
      <c r="H3" s="6"/>
    </row>
    <row r="4" spans="1:8" ht="15.75" customHeight="1" x14ac:dyDescent="0.25">
      <c r="A4" s="1"/>
      <c r="B4" s="2"/>
      <c r="C4" s="2"/>
      <c r="D4" s="3"/>
      <c r="E4" s="3"/>
      <c r="F4" s="3"/>
      <c r="G4" s="6"/>
      <c r="H4" s="6"/>
    </row>
    <row r="5" spans="1:8" ht="15.75" customHeight="1" x14ac:dyDescent="0.25">
      <c r="A5" s="1"/>
      <c r="B5" s="2"/>
      <c r="C5" s="2"/>
      <c r="D5" s="3"/>
      <c r="E5" s="3"/>
      <c r="F5" s="3"/>
      <c r="G5" s="6"/>
      <c r="H5" s="6"/>
    </row>
    <row r="6" spans="1:8" ht="15.75" customHeight="1" x14ac:dyDescent="0.25">
      <c r="A6" s="1"/>
      <c r="B6" s="2"/>
      <c r="C6" s="2"/>
      <c r="D6" s="3"/>
      <c r="E6" s="3"/>
      <c r="F6" s="3"/>
      <c r="G6" s="6"/>
      <c r="H6" s="6"/>
    </row>
    <row r="7" spans="1:8" ht="15.75" customHeight="1" x14ac:dyDescent="0.25">
      <c r="A7" s="1"/>
      <c r="B7" s="2"/>
      <c r="C7" s="2"/>
      <c r="D7" s="3"/>
      <c r="E7" s="3"/>
      <c r="F7" s="3"/>
      <c r="G7" s="6"/>
      <c r="H7" s="6"/>
    </row>
    <row r="8" spans="1:8" ht="21.75" customHeight="1" x14ac:dyDescent="0.25">
      <c r="A8" s="7"/>
      <c r="B8" s="2"/>
      <c r="C8" s="2"/>
      <c r="D8" s="3"/>
      <c r="E8" s="3"/>
      <c r="F8" s="3"/>
      <c r="G8" s="3"/>
      <c r="H8" s="3"/>
    </row>
    <row r="9" spans="1:8" ht="21.95" customHeight="1" x14ac:dyDescent="0.25">
      <c r="A9" s="8" t="s">
        <v>0</v>
      </c>
      <c r="B9" s="8"/>
      <c r="C9" s="8"/>
      <c r="D9" s="8"/>
      <c r="E9" s="8"/>
      <c r="F9" s="8"/>
      <c r="G9" s="8"/>
      <c r="H9" s="8"/>
    </row>
    <row r="10" spans="1:8" ht="21.95" customHeight="1" x14ac:dyDescent="0.25">
      <c r="A10" s="8" t="s">
        <v>1</v>
      </c>
      <c r="B10" s="8"/>
      <c r="C10" s="8"/>
      <c r="D10" s="8"/>
      <c r="E10" s="8"/>
      <c r="F10" s="8"/>
      <c r="G10" s="8"/>
      <c r="H10" s="8"/>
    </row>
    <row r="11" spans="1:8" ht="21.95" customHeight="1" x14ac:dyDescent="0.25">
      <c r="A11" s="8" t="s">
        <v>2</v>
      </c>
      <c r="B11" s="8"/>
      <c r="C11" s="8"/>
      <c r="D11" s="8"/>
      <c r="E11" s="8"/>
      <c r="F11" s="8"/>
      <c r="G11" s="8"/>
      <c r="H11" s="8"/>
    </row>
    <row r="12" spans="1:8" ht="21.95" customHeight="1" x14ac:dyDescent="0.25">
      <c r="A12" s="8" t="s">
        <v>3</v>
      </c>
      <c r="B12" s="8"/>
      <c r="C12" s="8"/>
      <c r="D12" s="8"/>
      <c r="E12" s="8"/>
      <c r="F12" s="8"/>
      <c r="G12" s="8"/>
      <c r="H12" s="8"/>
    </row>
    <row r="13" spans="1:8" ht="15.75" x14ac:dyDescent="0.25">
      <c r="A13" s="9"/>
      <c r="B13" s="9"/>
      <c r="C13" s="9"/>
      <c r="H13" s="10"/>
    </row>
    <row r="14" spans="1:8" ht="35.1" customHeight="1" x14ac:dyDescent="0.25">
      <c r="A14" s="11" t="s">
        <v>4</v>
      </c>
      <c r="B14" s="12" t="s">
        <v>5</v>
      </c>
      <c r="C14" s="11" t="s">
        <v>6</v>
      </c>
      <c r="D14" s="13" t="s">
        <v>7</v>
      </c>
      <c r="E14" s="14" t="s">
        <v>8</v>
      </c>
      <c r="F14" s="15" t="s">
        <v>9</v>
      </c>
      <c r="G14" s="16"/>
      <c r="H14" s="14" t="s">
        <v>10</v>
      </c>
    </row>
    <row r="15" spans="1:8" s="21" customFormat="1" ht="35.1" customHeight="1" x14ac:dyDescent="0.25">
      <c r="A15" s="17"/>
      <c r="B15" s="17"/>
      <c r="C15" s="17"/>
      <c r="D15" s="18"/>
      <c r="E15" s="14"/>
      <c r="F15" s="19"/>
      <c r="G15" s="20"/>
      <c r="H15" s="14"/>
    </row>
    <row r="16" spans="1:8" s="21" customFormat="1" ht="18" customHeight="1" x14ac:dyDescent="0.25">
      <c r="A16" s="17"/>
      <c r="B16" s="17"/>
      <c r="C16" s="17"/>
      <c r="D16" s="22"/>
      <c r="E16" s="14"/>
      <c r="F16" s="23" t="s">
        <v>11</v>
      </c>
      <c r="G16" s="23" t="s">
        <v>12</v>
      </c>
      <c r="H16" s="14"/>
    </row>
    <row r="17" spans="1:9" ht="15.75" x14ac:dyDescent="0.25">
      <c r="A17" s="24">
        <v>1</v>
      </c>
      <c r="B17" s="25">
        <v>2</v>
      </c>
      <c r="C17" s="25">
        <v>3</v>
      </c>
      <c r="D17" s="26">
        <v>4</v>
      </c>
      <c r="E17" s="27">
        <v>5</v>
      </c>
      <c r="F17" s="27">
        <v>6</v>
      </c>
      <c r="G17" s="27">
        <v>7</v>
      </c>
      <c r="H17" s="27">
        <v>8</v>
      </c>
    </row>
    <row r="18" spans="1:9" s="21" customFormat="1" ht="31.5" x14ac:dyDescent="0.25">
      <c r="A18" s="28" t="s">
        <v>13</v>
      </c>
      <c r="B18" s="29" t="s">
        <v>14</v>
      </c>
      <c r="C18" s="30" t="s">
        <v>15</v>
      </c>
      <c r="D18" s="31">
        <f>D19+D23+D28+D29+D31</f>
        <v>360936.43345416011</v>
      </c>
      <c r="E18" s="31">
        <f>E19+E23+E28+E29+E31</f>
        <v>181611.85407159285</v>
      </c>
      <c r="F18" s="31">
        <f>E18-D18</f>
        <v>-179324.57938256726</v>
      </c>
      <c r="G18" s="32">
        <f>(E18-D18)/D18*100</f>
        <v>-49.683147158748099</v>
      </c>
      <c r="H18" s="32"/>
    </row>
    <row r="19" spans="1:9" s="21" customFormat="1" ht="15.75" x14ac:dyDescent="0.25">
      <c r="A19" s="28">
        <v>1</v>
      </c>
      <c r="B19" s="29" t="s">
        <v>16</v>
      </c>
      <c r="C19" s="30" t="s">
        <v>15</v>
      </c>
      <c r="D19" s="31">
        <f t="shared" ref="D19:E19" si="0">SUM(D20:D22)</f>
        <v>91983.35965916008</v>
      </c>
      <c r="E19" s="31">
        <f t="shared" si="0"/>
        <v>49892.111327892861</v>
      </c>
      <c r="F19" s="31">
        <f t="shared" ref="F19:F82" si="1">E19-D19</f>
        <v>-42091.248331267219</v>
      </c>
      <c r="G19" s="32">
        <f t="shared" ref="G19:G78" si="2">(E19-D19)/D19*100</f>
        <v>-45.759633576371115</v>
      </c>
      <c r="H19" s="32"/>
    </row>
    <row r="20" spans="1:9" ht="15.75" x14ac:dyDescent="0.25">
      <c r="A20" s="24" t="s">
        <v>17</v>
      </c>
      <c r="B20" s="33" t="s">
        <v>18</v>
      </c>
      <c r="C20" s="25" t="s">
        <v>15</v>
      </c>
      <c r="D20" s="34">
        <v>20947.900000000001</v>
      </c>
      <c r="E20" s="35">
        <f>([1]Расшиф!G285+[1]Расшиф!G300)/1000</f>
        <v>11111.106914999998</v>
      </c>
      <c r="F20" s="36">
        <f t="shared" si="1"/>
        <v>-9836.793085000003</v>
      </c>
      <c r="G20" s="35">
        <f t="shared" si="2"/>
        <v>-46.958373321430798</v>
      </c>
      <c r="H20" s="37" t="s">
        <v>19</v>
      </c>
    </row>
    <row r="21" spans="1:9" ht="15.75" x14ac:dyDescent="0.25">
      <c r="A21" s="24" t="s">
        <v>20</v>
      </c>
      <c r="B21" s="33" t="s">
        <v>21</v>
      </c>
      <c r="C21" s="25" t="s">
        <v>15</v>
      </c>
      <c r="D21" s="34">
        <v>58178.91965916007</v>
      </c>
      <c r="E21" s="35">
        <f>[1]Расшиф!E263/1000</f>
        <v>30423.384013500003</v>
      </c>
      <c r="F21" s="36">
        <f t="shared" si="1"/>
        <v>-27755.535645660068</v>
      </c>
      <c r="G21" s="35">
        <f t="shared" si="2"/>
        <v>-47.707203585534529</v>
      </c>
      <c r="H21" s="37" t="s">
        <v>19</v>
      </c>
    </row>
    <row r="22" spans="1:9" ht="15.75" x14ac:dyDescent="0.25">
      <c r="A22" s="24" t="s">
        <v>22</v>
      </c>
      <c r="B22" s="33" t="s">
        <v>23</v>
      </c>
      <c r="C22" s="25" t="s">
        <v>15</v>
      </c>
      <c r="D22" s="34">
        <v>12856.54</v>
      </c>
      <c r="E22" s="35">
        <f>[1]Расшиф!G256/1000</f>
        <v>8357.6203993928575</v>
      </c>
      <c r="F22" s="36">
        <f t="shared" si="1"/>
        <v>-4498.9196006071434</v>
      </c>
      <c r="G22" s="35">
        <f t="shared" si="2"/>
        <v>-34.993237687644914</v>
      </c>
      <c r="H22" s="37" t="s">
        <v>19</v>
      </c>
    </row>
    <row r="23" spans="1:9" s="21" customFormat="1" ht="15.75" x14ac:dyDescent="0.25">
      <c r="A23" s="28">
        <v>2</v>
      </c>
      <c r="B23" s="29" t="s">
        <v>24</v>
      </c>
      <c r="C23" s="30" t="s">
        <v>15</v>
      </c>
      <c r="D23" s="38">
        <f>SUM(D24:D27)</f>
        <v>188746.30379499999</v>
      </c>
      <c r="E23" s="38">
        <f>SUM(E24:E27)</f>
        <v>102802.837877</v>
      </c>
      <c r="F23" s="31">
        <f t="shared" si="1"/>
        <v>-85943.465917999987</v>
      </c>
      <c r="G23" s="32">
        <f t="shared" si="2"/>
        <v>-45.533853744412603</v>
      </c>
      <c r="H23" s="35"/>
    </row>
    <row r="24" spans="1:9" ht="21" customHeight="1" x14ac:dyDescent="0.25">
      <c r="A24" s="24" t="s">
        <v>25</v>
      </c>
      <c r="B24" s="33" t="s">
        <v>26</v>
      </c>
      <c r="C24" s="25" t="s">
        <v>15</v>
      </c>
      <c r="D24" s="34">
        <v>171509.59</v>
      </c>
      <c r="E24" s="35">
        <f>('[1]ЗП 2019'!E641+'[1]ЗП 2019'!E645)/1000</f>
        <v>93124.563084000009</v>
      </c>
      <c r="F24" s="36">
        <f t="shared" si="1"/>
        <v>-78385.026915999988</v>
      </c>
      <c r="G24" s="35">
        <f t="shared" si="2"/>
        <v>-45.70299941595102</v>
      </c>
      <c r="H24" s="39" t="s">
        <v>27</v>
      </c>
    </row>
    <row r="25" spans="1:9" ht="21" customHeight="1" x14ac:dyDescent="0.25">
      <c r="A25" s="40" t="s">
        <v>28</v>
      </c>
      <c r="B25" s="41" t="s">
        <v>29</v>
      </c>
      <c r="C25" s="42" t="s">
        <v>15</v>
      </c>
      <c r="D25" s="43">
        <v>9261.5178599999999</v>
      </c>
      <c r="E25" s="43">
        <f>('[1]ЗП 2019'!N641+'[1]ЗП 2019'!N645)/1000</f>
        <v>5293.4250429999993</v>
      </c>
      <c r="F25" s="36">
        <f t="shared" si="1"/>
        <v>-3968.0928170000007</v>
      </c>
      <c r="G25" s="35">
        <f t="shared" si="2"/>
        <v>-42.844951302615108</v>
      </c>
      <c r="H25" s="44"/>
    </row>
    <row r="26" spans="1:9" ht="21" customHeight="1" x14ac:dyDescent="0.25">
      <c r="A26" s="40" t="s">
        <v>30</v>
      </c>
      <c r="B26" s="41" t="s">
        <v>31</v>
      </c>
      <c r="C26" s="42" t="s">
        <v>15</v>
      </c>
      <c r="D26" s="36">
        <v>5402.5520850000003</v>
      </c>
      <c r="E26" s="43">
        <f>('[1]ЗП 2019'!O641+'[1]ЗП 2019'!O645)/1000</f>
        <v>3010.3017999999997</v>
      </c>
      <c r="F26" s="36">
        <f t="shared" si="1"/>
        <v>-2392.2502850000005</v>
      </c>
      <c r="G26" s="35">
        <f t="shared" si="2"/>
        <v>-44.280004104763762</v>
      </c>
      <c r="H26" s="44"/>
      <c r="I26" s="45"/>
    </row>
    <row r="27" spans="1:9" ht="21" customHeight="1" x14ac:dyDescent="0.25">
      <c r="A27" s="40" t="s">
        <v>32</v>
      </c>
      <c r="B27" s="41" t="s">
        <v>33</v>
      </c>
      <c r="C27" s="42" t="s">
        <v>15</v>
      </c>
      <c r="D27" s="36">
        <v>2572.6438499999999</v>
      </c>
      <c r="E27" s="43">
        <f>('[1]ЗП 2019'!Y641+'[1]ЗП 2019'!Y645)/1000</f>
        <v>1374.5479499999999</v>
      </c>
      <c r="F27" s="36">
        <f t="shared" si="1"/>
        <v>-1198.0959</v>
      </c>
      <c r="G27" s="35">
        <f t="shared" si="2"/>
        <v>-46.57060867558485</v>
      </c>
      <c r="H27" s="46"/>
    </row>
    <row r="28" spans="1:9" s="21" customFormat="1" ht="15.75" x14ac:dyDescent="0.25">
      <c r="A28" s="28" t="s">
        <v>34</v>
      </c>
      <c r="B28" s="29" t="s">
        <v>35</v>
      </c>
      <c r="C28" s="30" t="s">
        <v>15</v>
      </c>
      <c r="D28" s="47">
        <v>51221.95</v>
      </c>
      <c r="E28" s="32">
        <f>[1]Расшиф!G35/1000</f>
        <v>18914.242880500002</v>
      </c>
      <c r="F28" s="31">
        <f t="shared" si="1"/>
        <v>-32307.707119499995</v>
      </c>
      <c r="G28" s="32">
        <f t="shared" si="2"/>
        <v>-63.073949975547585</v>
      </c>
      <c r="H28" s="37"/>
    </row>
    <row r="29" spans="1:9" s="21" customFormat="1" ht="15.75" x14ac:dyDescent="0.25">
      <c r="A29" s="28">
        <v>4</v>
      </c>
      <c r="B29" s="29" t="s">
        <v>36</v>
      </c>
      <c r="C29" s="30" t="s">
        <v>15</v>
      </c>
      <c r="D29" s="31">
        <f>D30</f>
        <v>15397.46</v>
      </c>
      <c r="E29" s="31">
        <f>E30</f>
        <v>1786.1309140000003</v>
      </c>
      <c r="F29" s="31">
        <f t="shared" si="1"/>
        <v>-13611.329085999998</v>
      </c>
      <c r="G29" s="32">
        <f t="shared" si="2"/>
        <v>-88.39983403756203</v>
      </c>
      <c r="H29" s="35"/>
    </row>
    <row r="30" spans="1:9" ht="15.75" x14ac:dyDescent="0.25">
      <c r="A30" s="24" t="s">
        <v>37</v>
      </c>
      <c r="B30" s="48" t="s">
        <v>38</v>
      </c>
      <c r="C30" s="25" t="s">
        <v>15</v>
      </c>
      <c r="D30" s="34">
        <v>15397.46</v>
      </c>
      <c r="E30" s="35">
        <f>[1]Расшиф!C300/1000</f>
        <v>1786.1309140000003</v>
      </c>
      <c r="F30" s="36">
        <f t="shared" si="1"/>
        <v>-13611.329085999998</v>
      </c>
      <c r="G30" s="35">
        <f t="shared" si="2"/>
        <v>-88.39983403756203</v>
      </c>
      <c r="H30" s="37" t="s">
        <v>19</v>
      </c>
    </row>
    <row r="31" spans="1:9" ht="15.75" x14ac:dyDescent="0.25">
      <c r="A31" s="28" t="s">
        <v>39</v>
      </c>
      <c r="B31" s="29" t="s">
        <v>40</v>
      </c>
      <c r="C31" s="30" t="s">
        <v>15</v>
      </c>
      <c r="D31" s="38">
        <f>D32+D33+D34+D35+D36+D37+D44+D45+D46+D47+D48+D49+D50+D51</f>
        <v>13587.359999999997</v>
      </c>
      <c r="E31" s="38">
        <f>E32+E33+E34+E35+E36+E37+E44+E45+E46+E47+E48+E49+E50+E51</f>
        <v>8216.5310721999995</v>
      </c>
      <c r="F31" s="31">
        <f t="shared" si="1"/>
        <v>-5370.8289277999975</v>
      </c>
      <c r="G31" s="32">
        <f t="shared" si="2"/>
        <v>-39.528127081346184</v>
      </c>
      <c r="H31" s="35"/>
    </row>
    <row r="32" spans="1:9" ht="15.75" x14ac:dyDescent="0.25">
      <c r="A32" s="24" t="s">
        <v>41</v>
      </c>
      <c r="B32" s="33" t="s">
        <v>42</v>
      </c>
      <c r="C32" s="25" t="s">
        <v>15</v>
      </c>
      <c r="D32" s="34">
        <v>711.29</v>
      </c>
      <c r="E32" s="35">
        <f>[1]Расшиф!G55/1000</f>
        <v>223.0411785</v>
      </c>
      <c r="F32" s="36">
        <f t="shared" si="1"/>
        <v>-488.24882149999996</v>
      </c>
      <c r="G32" s="35">
        <f t="shared" si="2"/>
        <v>-68.642722588536316</v>
      </c>
      <c r="H32" s="37" t="s">
        <v>19</v>
      </c>
    </row>
    <row r="33" spans="1:8" ht="15.75" x14ac:dyDescent="0.25">
      <c r="A33" s="24" t="s">
        <v>43</v>
      </c>
      <c r="B33" s="33" t="s">
        <v>44</v>
      </c>
      <c r="C33" s="25" t="s">
        <v>15</v>
      </c>
      <c r="D33" s="34"/>
      <c r="E33" s="35">
        <f>[1]Расшиф!G155/1000</f>
        <v>118.23</v>
      </c>
      <c r="F33" s="36">
        <f t="shared" si="1"/>
        <v>118.23</v>
      </c>
      <c r="G33" s="35"/>
      <c r="H33" s="37"/>
    </row>
    <row r="34" spans="1:8" ht="15.75" x14ac:dyDescent="0.25">
      <c r="A34" s="24" t="s">
        <v>45</v>
      </c>
      <c r="B34" s="33" t="s">
        <v>46</v>
      </c>
      <c r="C34" s="25" t="s">
        <v>15</v>
      </c>
      <c r="D34" s="34">
        <v>496.44</v>
      </c>
      <c r="E34" s="35">
        <f>[1]Расшиф!G44/1000</f>
        <v>363.79059999999998</v>
      </c>
      <c r="F34" s="36">
        <f t="shared" si="1"/>
        <v>-132.64940000000001</v>
      </c>
      <c r="G34" s="35">
        <f t="shared" si="2"/>
        <v>-26.720127306421727</v>
      </c>
      <c r="H34" s="37" t="s">
        <v>19</v>
      </c>
    </row>
    <row r="35" spans="1:8" ht="15.75" x14ac:dyDescent="0.25">
      <c r="A35" s="24" t="s">
        <v>47</v>
      </c>
      <c r="B35" s="33" t="s">
        <v>48</v>
      </c>
      <c r="C35" s="25" t="s">
        <v>15</v>
      </c>
      <c r="D35" s="34">
        <v>4734.8900000000003</v>
      </c>
      <c r="E35" s="35">
        <f>[1]Расшиф!G276/1000</f>
        <v>1625.1132734999999</v>
      </c>
      <c r="F35" s="36">
        <f t="shared" si="1"/>
        <v>-3109.7767265000002</v>
      </c>
      <c r="G35" s="35">
        <f t="shared" si="2"/>
        <v>-65.677908599777396</v>
      </c>
      <c r="H35" s="37" t="s">
        <v>19</v>
      </c>
    </row>
    <row r="36" spans="1:8" ht="31.5" x14ac:dyDescent="0.25">
      <c r="A36" s="24" t="s">
        <v>49</v>
      </c>
      <c r="B36" s="33" t="s">
        <v>50</v>
      </c>
      <c r="C36" s="25" t="s">
        <v>15</v>
      </c>
      <c r="D36" s="34">
        <v>566.49</v>
      </c>
      <c r="E36" s="35">
        <f>[1]Расшиф!G144/1000</f>
        <v>0</v>
      </c>
      <c r="F36" s="36">
        <f t="shared" si="1"/>
        <v>-566.49</v>
      </c>
      <c r="G36" s="35">
        <f t="shared" si="2"/>
        <v>-100</v>
      </c>
      <c r="H36" s="37" t="s">
        <v>19</v>
      </c>
    </row>
    <row r="37" spans="1:8" ht="15.75" x14ac:dyDescent="0.25">
      <c r="A37" s="24" t="s">
        <v>51</v>
      </c>
      <c r="B37" s="33" t="s">
        <v>52</v>
      </c>
      <c r="C37" s="25" t="s">
        <v>15</v>
      </c>
      <c r="D37" s="43">
        <f>SUM(D38:D43)</f>
        <v>3873.15</v>
      </c>
      <c r="E37" s="43">
        <f>SUM(E38:E43)</f>
        <v>2030.6468272</v>
      </c>
      <c r="F37" s="36">
        <f t="shared" si="1"/>
        <v>-1842.5031728000001</v>
      </c>
      <c r="G37" s="35">
        <f t="shared" si="2"/>
        <v>-47.571180377728723</v>
      </c>
      <c r="H37" s="37"/>
    </row>
    <row r="38" spans="1:8" ht="15.75" x14ac:dyDescent="0.25">
      <c r="A38" s="24" t="s">
        <v>53</v>
      </c>
      <c r="B38" s="33" t="s">
        <v>54</v>
      </c>
      <c r="C38" s="25" t="s">
        <v>15</v>
      </c>
      <c r="D38" s="34">
        <v>3216.1</v>
      </c>
      <c r="E38" s="35">
        <f>([1]Расшиф!C5+[1]Расшиф!C9)/1000</f>
        <v>1623.464105</v>
      </c>
      <c r="F38" s="36">
        <f t="shared" si="1"/>
        <v>-1592.6358949999999</v>
      </c>
      <c r="G38" s="35">
        <f t="shared" si="2"/>
        <v>-49.520720593265132</v>
      </c>
      <c r="H38" s="37" t="s">
        <v>19</v>
      </c>
    </row>
    <row r="39" spans="1:8" ht="15.75" x14ac:dyDescent="0.25">
      <c r="A39" s="24" t="s">
        <v>55</v>
      </c>
      <c r="B39" s="33" t="s">
        <v>56</v>
      </c>
      <c r="C39" s="25" t="s">
        <v>15</v>
      </c>
      <c r="D39" s="34">
        <v>342.32</v>
      </c>
      <c r="E39" s="35">
        <f>[1]Расшиф!E6/1000</f>
        <v>150.70582099999999</v>
      </c>
      <c r="F39" s="36">
        <f t="shared" si="1"/>
        <v>-191.61417900000001</v>
      </c>
      <c r="G39" s="35">
        <f t="shared" si="2"/>
        <v>-55.975163297499421</v>
      </c>
      <c r="H39" s="37" t="s">
        <v>19</v>
      </c>
    </row>
    <row r="40" spans="1:8" ht="15.75" x14ac:dyDescent="0.25">
      <c r="A40" s="24" t="s">
        <v>57</v>
      </c>
      <c r="B40" s="33" t="s">
        <v>58</v>
      </c>
      <c r="C40" s="25" t="s">
        <v>15</v>
      </c>
      <c r="D40" s="34">
        <v>40.46</v>
      </c>
      <c r="E40" s="35">
        <f>[1]Расшиф!G6/1000</f>
        <v>17.138051000000001</v>
      </c>
      <c r="F40" s="36">
        <f t="shared" si="1"/>
        <v>-23.321949</v>
      </c>
      <c r="G40" s="35">
        <f t="shared" si="2"/>
        <v>-57.641989619377163</v>
      </c>
      <c r="H40" s="37" t="s">
        <v>19</v>
      </c>
    </row>
    <row r="41" spans="1:8" ht="15.75" customHeight="1" x14ac:dyDescent="0.25">
      <c r="A41" s="24" t="s">
        <v>59</v>
      </c>
      <c r="B41" s="33" t="s">
        <v>60</v>
      </c>
      <c r="C41" s="25" t="s">
        <v>15</v>
      </c>
      <c r="D41" s="34">
        <v>46.69</v>
      </c>
      <c r="E41" s="35">
        <f>[1]Расшиф!I6/1000</f>
        <v>26.744375000000002</v>
      </c>
      <c r="F41" s="36">
        <f t="shared" si="1"/>
        <v>-19.945624999999996</v>
      </c>
      <c r="G41" s="35">
        <f t="shared" si="2"/>
        <v>-42.719265367316332</v>
      </c>
      <c r="H41" s="37" t="s">
        <v>19</v>
      </c>
    </row>
    <row r="42" spans="1:8" ht="15.75" customHeight="1" x14ac:dyDescent="0.25">
      <c r="A42" s="24" t="s">
        <v>61</v>
      </c>
      <c r="B42" s="33" t="s">
        <v>62</v>
      </c>
      <c r="C42" s="25" t="s">
        <v>15</v>
      </c>
      <c r="D42" s="34"/>
      <c r="E42" s="35">
        <f>[1]Расшиф!M4/1000</f>
        <v>132.67414000000002</v>
      </c>
      <c r="F42" s="36">
        <f t="shared" si="1"/>
        <v>132.67414000000002</v>
      </c>
      <c r="G42" s="35"/>
      <c r="H42" s="37"/>
    </row>
    <row r="43" spans="1:8" ht="15.75" x14ac:dyDescent="0.25">
      <c r="A43" s="24" t="s">
        <v>63</v>
      </c>
      <c r="B43" s="33" t="s">
        <v>64</v>
      </c>
      <c r="C43" s="25" t="s">
        <v>15</v>
      </c>
      <c r="D43" s="34">
        <v>227.58</v>
      </c>
      <c r="E43" s="35">
        <f>([1]Расшиф!K4+[1]Расшиф!K7)/1000</f>
        <v>79.920335199999997</v>
      </c>
      <c r="F43" s="36">
        <f t="shared" si="1"/>
        <v>-147.65966480000003</v>
      </c>
      <c r="G43" s="35">
        <f t="shared" si="2"/>
        <v>-64.882531329642333</v>
      </c>
      <c r="H43" s="37" t="s">
        <v>19</v>
      </c>
    </row>
    <row r="44" spans="1:8" ht="15.75" x14ac:dyDescent="0.25">
      <c r="A44" s="24" t="s">
        <v>65</v>
      </c>
      <c r="B44" s="49" t="s">
        <v>66</v>
      </c>
      <c r="C44" s="25" t="s">
        <v>15</v>
      </c>
      <c r="D44" s="34">
        <v>45.5</v>
      </c>
      <c r="E44" s="35">
        <f>[1]Расшиф!G168/1000</f>
        <v>73.962385000000012</v>
      </c>
      <c r="F44" s="36">
        <f t="shared" si="1"/>
        <v>28.462385000000012</v>
      </c>
      <c r="G44" s="35">
        <f t="shared" si="2"/>
        <v>62.554692307692342</v>
      </c>
      <c r="H44" s="37"/>
    </row>
    <row r="45" spans="1:8" ht="15.75" x14ac:dyDescent="0.25">
      <c r="A45" s="24" t="s">
        <v>67</v>
      </c>
      <c r="B45" s="49" t="s">
        <v>68</v>
      </c>
      <c r="C45" s="25" t="s">
        <v>15</v>
      </c>
      <c r="D45" s="34">
        <v>600</v>
      </c>
      <c r="E45" s="35">
        <f>[1]Расшиф!G62/1000</f>
        <v>222.5</v>
      </c>
      <c r="F45" s="36">
        <f t="shared" si="1"/>
        <v>-377.5</v>
      </c>
      <c r="G45" s="35">
        <f t="shared" si="2"/>
        <v>-62.916666666666664</v>
      </c>
      <c r="H45" s="37" t="s">
        <v>19</v>
      </c>
    </row>
    <row r="46" spans="1:8" ht="15.75" x14ac:dyDescent="0.25">
      <c r="A46" s="24" t="s">
        <v>69</v>
      </c>
      <c r="B46" s="49" t="s">
        <v>70</v>
      </c>
      <c r="C46" s="25" t="s">
        <v>15</v>
      </c>
      <c r="D46" s="34">
        <v>431.64</v>
      </c>
      <c r="E46" s="35">
        <f>[1]Расшиф!G210/1000</f>
        <v>2755.2026599999999</v>
      </c>
      <c r="F46" s="36">
        <f t="shared" si="1"/>
        <v>2323.5626600000001</v>
      </c>
      <c r="G46" s="35">
        <f t="shared" si="2"/>
        <v>538.31031878417207</v>
      </c>
      <c r="H46" s="37"/>
    </row>
    <row r="47" spans="1:8" ht="15.75" x14ac:dyDescent="0.25">
      <c r="A47" s="24" t="s">
        <v>71</v>
      </c>
      <c r="B47" s="49" t="s">
        <v>72</v>
      </c>
      <c r="C47" s="25" t="s">
        <v>15</v>
      </c>
      <c r="D47" s="34">
        <v>315</v>
      </c>
      <c r="E47" s="35">
        <f>[1]Расшиф!G123/1000</f>
        <v>0</v>
      </c>
      <c r="F47" s="36">
        <f t="shared" si="1"/>
        <v>-315</v>
      </c>
      <c r="G47" s="35">
        <f t="shared" si="2"/>
        <v>-100</v>
      </c>
      <c r="H47" s="37" t="s">
        <v>19</v>
      </c>
    </row>
    <row r="48" spans="1:8" ht="15.75" x14ac:dyDescent="0.25">
      <c r="A48" s="24" t="s">
        <v>73</v>
      </c>
      <c r="B48" s="49" t="s">
        <v>74</v>
      </c>
      <c r="C48" s="25" t="s">
        <v>15</v>
      </c>
      <c r="D48" s="34">
        <v>78.400000000000006</v>
      </c>
      <c r="E48" s="35">
        <f>[1]Расшиф!G194/1000</f>
        <v>0</v>
      </c>
      <c r="F48" s="36">
        <f t="shared" si="1"/>
        <v>-78.400000000000006</v>
      </c>
      <c r="G48" s="35">
        <f t="shared" si="2"/>
        <v>-100</v>
      </c>
      <c r="H48" s="37" t="s">
        <v>19</v>
      </c>
    </row>
    <row r="49" spans="1:8" ht="15.75" x14ac:dyDescent="0.25">
      <c r="A49" s="24" t="s">
        <v>75</v>
      </c>
      <c r="B49" s="49" t="s">
        <v>76</v>
      </c>
      <c r="C49" s="25" t="s">
        <v>15</v>
      </c>
      <c r="D49" s="34">
        <v>216.3</v>
      </c>
      <c r="E49" s="35">
        <f>[1]Расшиф!G184/1000</f>
        <v>562.40143799999998</v>
      </c>
      <c r="F49" s="36">
        <f t="shared" si="1"/>
        <v>346.10143799999997</v>
      </c>
      <c r="G49" s="35">
        <f t="shared" si="2"/>
        <v>160.00991123439664</v>
      </c>
      <c r="H49" s="50"/>
    </row>
    <row r="50" spans="1:8" ht="15.75" x14ac:dyDescent="0.25">
      <c r="A50" s="24" t="s">
        <v>77</v>
      </c>
      <c r="B50" s="51" t="s">
        <v>78</v>
      </c>
      <c r="C50" s="25" t="s">
        <v>15</v>
      </c>
      <c r="D50" s="34">
        <v>725.63</v>
      </c>
      <c r="E50" s="35">
        <f>[1]Расшиф!G131/1000</f>
        <v>142.89270999999999</v>
      </c>
      <c r="F50" s="36">
        <f t="shared" si="1"/>
        <v>-582.73729000000003</v>
      </c>
      <c r="G50" s="35">
        <f t="shared" si="2"/>
        <v>-80.307772556261455</v>
      </c>
      <c r="H50" s="37" t="s">
        <v>19</v>
      </c>
    </row>
    <row r="51" spans="1:8" ht="15.75" x14ac:dyDescent="0.25">
      <c r="A51" s="24" t="s">
        <v>79</v>
      </c>
      <c r="B51" s="49" t="s">
        <v>80</v>
      </c>
      <c r="C51" s="25" t="s">
        <v>15</v>
      </c>
      <c r="D51" s="34">
        <v>792.63</v>
      </c>
      <c r="E51" s="35">
        <f>[1]Расшиф!G26/1000</f>
        <v>98.75</v>
      </c>
      <c r="F51" s="36">
        <f t="shared" si="1"/>
        <v>-693.88</v>
      </c>
      <c r="G51" s="35">
        <f t="shared" si="2"/>
        <v>-87.541475846233425</v>
      </c>
      <c r="H51" s="37" t="s">
        <v>19</v>
      </c>
    </row>
    <row r="52" spans="1:8" ht="15.75" x14ac:dyDescent="0.25">
      <c r="A52" s="28" t="s">
        <v>81</v>
      </c>
      <c r="B52" s="29" t="s">
        <v>82</v>
      </c>
      <c r="C52" s="30" t="s">
        <v>15</v>
      </c>
      <c r="D52" s="31">
        <f>D53+D59</f>
        <v>57753.549999999996</v>
      </c>
      <c r="E52" s="31">
        <f>E53+E59</f>
        <v>54330.446613000007</v>
      </c>
      <c r="F52" s="31">
        <f t="shared" si="1"/>
        <v>-3423.1033869999883</v>
      </c>
      <c r="G52" s="32">
        <f t="shared" si="2"/>
        <v>-5.9270874032851459</v>
      </c>
      <c r="H52" s="35"/>
    </row>
    <row r="53" spans="1:8" ht="15.75" x14ac:dyDescent="0.25">
      <c r="A53" s="28">
        <v>6</v>
      </c>
      <c r="B53" s="29" t="s">
        <v>83</v>
      </c>
      <c r="C53" s="30" t="s">
        <v>15</v>
      </c>
      <c r="D53" s="38">
        <f>SUM(D54:D58)</f>
        <v>55564.369999999995</v>
      </c>
      <c r="E53" s="38">
        <f>SUM(E54:E58)</f>
        <v>35786.729761500006</v>
      </c>
      <c r="F53" s="31">
        <f t="shared" si="1"/>
        <v>-19777.640238499989</v>
      </c>
      <c r="G53" s="32">
        <f t="shared" si="2"/>
        <v>-35.594105068589798</v>
      </c>
      <c r="H53" s="35"/>
    </row>
    <row r="54" spans="1:8" ht="21" customHeight="1" x14ac:dyDescent="0.25">
      <c r="A54" s="24" t="s">
        <v>84</v>
      </c>
      <c r="B54" s="33" t="s">
        <v>85</v>
      </c>
      <c r="C54" s="25" t="s">
        <v>15</v>
      </c>
      <c r="D54" s="52">
        <v>43389.41</v>
      </c>
      <c r="E54" s="35">
        <f>'[1]ЗП 2019'!Z645/1000</f>
        <v>27562.660776000004</v>
      </c>
      <c r="F54" s="36">
        <f t="shared" si="1"/>
        <v>-15826.749223999999</v>
      </c>
      <c r="G54" s="35">
        <f t="shared" si="2"/>
        <v>-36.476064606548</v>
      </c>
      <c r="H54" s="39" t="s">
        <v>27</v>
      </c>
    </row>
    <row r="55" spans="1:8" ht="21" customHeight="1" x14ac:dyDescent="0.25">
      <c r="A55" s="40" t="s">
        <v>86</v>
      </c>
      <c r="B55" s="41" t="s">
        <v>29</v>
      </c>
      <c r="C55" s="42" t="s">
        <v>15</v>
      </c>
      <c r="D55" s="43">
        <v>2343.0300000000002</v>
      </c>
      <c r="E55" s="43">
        <f>'[1]ЗП 2019'!BH645/1000</f>
        <v>1687.2406355000001</v>
      </c>
      <c r="F55" s="36">
        <f t="shared" si="1"/>
        <v>-655.78936450000015</v>
      </c>
      <c r="G55" s="35">
        <f t="shared" si="2"/>
        <v>-27.988944422393232</v>
      </c>
      <c r="H55" s="44"/>
    </row>
    <row r="56" spans="1:8" ht="21" customHeight="1" x14ac:dyDescent="0.25">
      <c r="A56" s="40" t="s">
        <v>87</v>
      </c>
      <c r="B56" s="41" t="s">
        <v>31</v>
      </c>
      <c r="C56" s="42" t="s">
        <v>15</v>
      </c>
      <c r="D56" s="43">
        <v>1366.77</v>
      </c>
      <c r="E56" s="43">
        <f>'[1]ЗП 2019'!BI645/1000</f>
        <v>738.10379999999998</v>
      </c>
      <c r="F56" s="36">
        <f t="shared" si="1"/>
        <v>-628.6662</v>
      </c>
      <c r="G56" s="35">
        <f t="shared" si="2"/>
        <v>-45.996488070414188</v>
      </c>
      <c r="H56" s="44"/>
    </row>
    <row r="57" spans="1:8" ht="21" customHeight="1" x14ac:dyDescent="0.25">
      <c r="A57" s="40" t="s">
        <v>88</v>
      </c>
      <c r="B57" s="41" t="s">
        <v>33</v>
      </c>
      <c r="C57" s="42" t="s">
        <v>15</v>
      </c>
      <c r="D57" s="43">
        <v>650.84</v>
      </c>
      <c r="E57" s="43">
        <f>'[1]ЗП 2019'!BJ645/1000</f>
        <v>344.24564999999996</v>
      </c>
      <c r="F57" s="36">
        <f t="shared" si="1"/>
        <v>-306.59435000000008</v>
      </c>
      <c r="G57" s="35">
        <f t="shared" si="2"/>
        <v>-47.107484174297845</v>
      </c>
      <c r="H57" s="46"/>
    </row>
    <row r="58" spans="1:8" s="53" customFormat="1" ht="47.25" x14ac:dyDescent="0.25">
      <c r="A58" s="40" t="s">
        <v>89</v>
      </c>
      <c r="B58" s="41" t="s">
        <v>90</v>
      </c>
      <c r="C58" s="42" t="s">
        <v>15</v>
      </c>
      <c r="D58" s="34">
        <v>7814.32</v>
      </c>
      <c r="E58" s="35">
        <f>[1]Расшиф!G79/1000</f>
        <v>5454.4789000000001</v>
      </c>
      <c r="F58" s="36">
        <f t="shared" si="1"/>
        <v>-2359.8410999999996</v>
      </c>
      <c r="G58" s="35">
        <f t="shared" si="2"/>
        <v>-30.1989309370489</v>
      </c>
      <c r="H58" s="37" t="s">
        <v>91</v>
      </c>
    </row>
    <row r="59" spans="1:8" ht="15.75" x14ac:dyDescent="0.25">
      <c r="A59" s="54" t="s">
        <v>92</v>
      </c>
      <c r="B59" s="29" t="s">
        <v>93</v>
      </c>
      <c r="C59" s="30" t="s">
        <v>15</v>
      </c>
      <c r="D59" s="31">
        <f t="shared" ref="D59" si="3">SUM(D60:D67)</f>
        <v>2189.1799999999998</v>
      </c>
      <c r="E59" s="31">
        <f>SUM(E60:E67)</f>
        <v>18543.716851500001</v>
      </c>
      <c r="F59" s="31">
        <f t="shared" si="1"/>
        <v>16354.536851500001</v>
      </c>
      <c r="G59" s="32">
        <f t="shared" si="2"/>
        <v>747.0622265642844</v>
      </c>
      <c r="H59" s="35"/>
    </row>
    <row r="60" spans="1:8" ht="15.75" x14ac:dyDescent="0.25">
      <c r="A60" s="40" t="s">
        <v>94</v>
      </c>
      <c r="B60" s="33" t="s">
        <v>95</v>
      </c>
      <c r="C60" s="25" t="s">
        <v>15</v>
      </c>
      <c r="D60" s="34">
        <v>677.8</v>
      </c>
      <c r="E60" s="35">
        <f>[1]Расшиф!G238/1000</f>
        <v>815.61457250000001</v>
      </c>
      <c r="F60" s="36">
        <f t="shared" si="1"/>
        <v>137.81457250000005</v>
      </c>
      <c r="G60" s="35">
        <f t="shared" si="2"/>
        <v>20.332630938329903</v>
      </c>
      <c r="H60" s="37"/>
    </row>
    <row r="61" spans="1:8" ht="15.75" x14ac:dyDescent="0.25">
      <c r="A61" s="40" t="s">
        <v>96</v>
      </c>
      <c r="B61" s="33" t="s">
        <v>97</v>
      </c>
      <c r="C61" s="25" t="s">
        <v>15</v>
      </c>
      <c r="D61" s="34">
        <f>292.07+209.38</f>
        <v>501.45</v>
      </c>
      <c r="E61" s="35">
        <f>[1]Расшиф!G68/1000</f>
        <v>460.87439999999998</v>
      </c>
      <c r="F61" s="36">
        <f t="shared" si="1"/>
        <v>-40.575600000000009</v>
      </c>
      <c r="G61" s="35">
        <f t="shared" si="2"/>
        <v>-8.0916542028118474</v>
      </c>
      <c r="H61" s="37" t="s">
        <v>19</v>
      </c>
    </row>
    <row r="62" spans="1:8" ht="15.75" x14ac:dyDescent="0.25">
      <c r="A62" s="40" t="s">
        <v>98</v>
      </c>
      <c r="B62" s="33" t="s">
        <v>99</v>
      </c>
      <c r="C62" s="25" t="s">
        <v>15</v>
      </c>
      <c r="D62" s="34">
        <v>166.25</v>
      </c>
      <c r="E62" s="35">
        <f>[1]Расшиф!G230/1000</f>
        <v>109.78526349999999</v>
      </c>
      <c r="F62" s="36">
        <f t="shared" si="1"/>
        <v>-56.464736500000015</v>
      </c>
      <c r="G62" s="35">
        <f t="shared" si="2"/>
        <v>-33.963751278195495</v>
      </c>
      <c r="H62" s="37" t="s">
        <v>19</v>
      </c>
    </row>
    <row r="63" spans="1:8" ht="57" customHeight="1" x14ac:dyDescent="0.25">
      <c r="A63" s="40" t="s">
        <v>100</v>
      </c>
      <c r="B63" s="33" t="s">
        <v>101</v>
      </c>
      <c r="C63" s="25" t="s">
        <v>15</v>
      </c>
      <c r="D63" s="34">
        <v>98</v>
      </c>
      <c r="E63" s="35">
        <f>[1]Расшиф!G90/1000</f>
        <v>21.862392999999997</v>
      </c>
      <c r="F63" s="36">
        <f t="shared" si="1"/>
        <v>-76.137607000000003</v>
      </c>
      <c r="G63" s="35">
        <f t="shared" si="2"/>
        <v>-77.691435714285717</v>
      </c>
      <c r="H63" s="37" t="s">
        <v>19</v>
      </c>
    </row>
    <row r="64" spans="1:8" ht="15.75" x14ac:dyDescent="0.25">
      <c r="A64" s="40" t="s">
        <v>102</v>
      </c>
      <c r="B64" s="33" t="s">
        <v>103</v>
      </c>
      <c r="C64" s="25" t="s">
        <v>15</v>
      </c>
      <c r="D64" s="34">
        <v>510.04</v>
      </c>
      <c r="E64" s="35">
        <f>[1]Расшиф!G247/1000</f>
        <v>255.95669399999997</v>
      </c>
      <c r="F64" s="36">
        <f t="shared" si="1"/>
        <v>-254.08330600000005</v>
      </c>
      <c r="G64" s="35">
        <f t="shared" si="2"/>
        <v>-49.816348913810685</v>
      </c>
      <c r="H64" s="37" t="s">
        <v>19</v>
      </c>
    </row>
    <row r="65" spans="1:8" ht="15.75" x14ac:dyDescent="0.25">
      <c r="A65" s="40" t="s">
        <v>104</v>
      </c>
      <c r="B65" s="33" t="s">
        <v>105</v>
      </c>
      <c r="C65" s="25" t="s">
        <v>15</v>
      </c>
      <c r="D65" s="34">
        <v>65.459999999999994</v>
      </c>
      <c r="E65" s="35">
        <f>[1]Расшиф!G97/1000</f>
        <v>32.656249500000001</v>
      </c>
      <c r="F65" s="36">
        <f t="shared" si="1"/>
        <v>-32.803750499999992</v>
      </c>
      <c r="G65" s="35">
        <f t="shared" si="2"/>
        <v>-50.11266498625114</v>
      </c>
      <c r="H65" s="37" t="s">
        <v>19</v>
      </c>
    </row>
    <row r="66" spans="1:8" s="21" customFormat="1" ht="15.75" x14ac:dyDescent="0.25">
      <c r="A66" s="40" t="s">
        <v>106</v>
      </c>
      <c r="B66" s="33" t="s">
        <v>107</v>
      </c>
      <c r="C66" s="25" t="s">
        <v>15</v>
      </c>
      <c r="D66" s="34">
        <v>170.18</v>
      </c>
      <c r="E66" s="35">
        <f>[1]Расшиф!G113/1000</f>
        <v>8.866661999999998</v>
      </c>
      <c r="F66" s="36">
        <f t="shared" si="1"/>
        <v>-161.31333800000002</v>
      </c>
      <c r="G66" s="35">
        <f t="shared" si="2"/>
        <v>-94.789833117875204</v>
      </c>
      <c r="H66" s="37" t="s">
        <v>19</v>
      </c>
    </row>
    <row r="67" spans="1:8" s="21" customFormat="1" ht="15.75" x14ac:dyDescent="0.25">
      <c r="A67" s="40" t="s">
        <v>108</v>
      </c>
      <c r="B67" s="41" t="s">
        <v>109</v>
      </c>
      <c r="C67" s="25" t="s">
        <v>15</v>
      </c>
      <c r="D67" s="34"/>
      <c r="E67" s="35">
        <f>[1]Прочие!J23/1000</f>
        <v>16838.100617</v>
      </c>
      <c r="F67" s="36">
        <f>E67-D67</f>
        <v>16838.100617</v>
      </c>
      <c r="G67" s="35"/>
      <c r="H67" s="37"/>
    </row>
    <row r="68" spans="1:8" s="21" customFormat="1" ht="15.75" x14ac:dyDescent="0.25">
      <c r="A68" s="28" t="s">
        <v>110</v>
      </c>
      <c r="B68" s="29" t="s">
        <v>111</v>
      </c>
      <c r="C68" s="30" t="s">
        <v>15</v>
      </c>
      <c r="D68" s="31"/>
      <c r="E68" s="35"/>
      <c r="F68" s="36"/>
      <c r="G68" s="35"/>
      <c r="H68" s="35"/>
    </row>
    <row r="69" spans="1:8" s="21" customFormat="1" ht="15.75" x14ac:dyDescent="0.25">
      <c r="A69" s="28" t="s">
        <v>112</v>
      </c>
      <c r="B69" s="29" t="s">
        <v>113</v>
      </c>
      <c r="C69" s="30" t="s">
        <v>15</v>
      </c>
      <c r="D69" s="31">
        <f>D18+D52</f>
        <v>418689.9834541601</v>
      </c>
      <c r="E69" s="31">
        <f>E18+E52</f>
        <v>235942.30068459286</v>
      </c>
      <c r="F69" s="31">
        <f t="shared" si="1"/>
        <v>-182747.68276956724</v>
      </c>
      <c r="G69" s="32">
        <f t="shared" si="2"/>
        <v>-43.647493370133418</v>
      </c>
      <c r="H69" s="35"/>
    </row>
    <row r="70" spans="1:8" s="21" customFormat="1" ht="15.75" x14ac:dyDescent="0.25">
      <c r="A70" s="28" t="s">
        <v>114</v>
      </c>
      <c r="B70" s="29" t="s">
        <v>115</v>
      </c>
      <c r="C70" s="30" t="s">
        <v>15</v>
      </c>
      <c r="D70" s="55"/>
      <c r="E70" s="32"/>
      <c r="F70" s="36"/>
      <c r="G70" s="35"/>
      <c r="H70" s="32"/>
    </row>
    <row r="71" spans="1:8" s="21" customFormat="1" ht="15.75" x14ac:dyDescent="0.25">
      <c r="A71" s="28" t="s">
        <v>116</v>
      </c>
      <c r="B71" s="29" t="s">
        <v>117</v>
      </c>
      <c r="C71" s="30" t="s">
        <v>15</v>
      </c>
      <c r="D71" s="55"/>
      <c r="E71" s="32"/>
      <c r="F71" s="36"/>
      <c r="G71" s="35"/>
      <c r="H71" s="32"/>
    </row>
    <row r="72" spans="1:8" s="21" customFormat="1" ht="15.75" x14ac:dyDescent="0.25">
      <c r="A72" s="28" t="s">
        <v>118</v>
      </c>
      <c r="B72" s="29" t="s">
        <v>119</v>
      </c>
      <c r="C72" s="30" t="s">
        <v>15</v>
      </c>
      <c r="D72" s="31">
        <f t="shared" ref="D72:E72" si="4">D69+D70</f>
        <v>418689.9834541601</v>
      </c>
      <c r="E72" s="31">
        <f t="shared" si="4"/>
        <v>235942.30068459286</v>
      </c>
      <c r="F72" s="31">
        <f t="shared" si="1"/>
        <v>-182747.68276956724</v>
      </c>
      <c r="G72" s="32">
        <f t="shared" si="2"/>
        <v>-43.647493370133418</v>
      </c>
      <c r="H72" s="32"/>
    </row>
    <row r="73" spans="1:8" s="21" customFormat="1" ht="39" customHeight="1" x14ac:dyDescent="0.25">
      <c r="A73" s="56" t="s">
        <v>120</v>
      </c>
      <c r="B73" s="57" t="s">
        <v>121</v>
      </c>
      <c r="C73" s="25" t="s">
        <v>122</v>
      </c>
      <c r="D73" s="34">
        <v>5891.63</v>
      </c>
      <c r="E73" s="35">
        <f>[1]доходы!B6</f>
        <v>2180.5515989999999</v>
      </c>
      <c r="F73" s="36">
        <f t="shared" si="1"/>
        <v>-3711.0784010000002</v>
      </c>
      <c r="G73" s="35">
        <f t="shared" si="2"/>
        <v>-62.988992876334734</v>
      </c>
      <c r="H73" s="39" t="s">
        <v>123</v>
      </c>
    </row>
    <row r="74" spans="1:8" s="21" customFormat="1" ht="42" customHeight="1" x14ac:dyDescent="0.25">
      <c r="A74" s="58"/>
      <c r="B74" s="59"/>
      <c r="C74" s="25" t="s">
        <v>15</v>
      </c>
      <c r="D74" s="34">
        <f>D73*D75</f>
        <v>418689.9834541601</v>
      </c>
      <c r="E74" s="35">
        <f>[1]доходы!C6</f>
        <v>107804.06333999999</v>
      </c>
      <c r="F74" s="36">
        <f t="shared" si="1"/>
        <v>-310885.92011416011</v>
      </c>
      <c r="G74" s="35">
        <f t="shared" si="2"/>
        <v>-74.252055793017831</v>
      </c>
      <c r="H74" s="46"/>
    </row>
    <row r="75" spans="1:8" s="61" customFormat="1" ht="15.75" x14ac:dyDescent="0.25">
      <c r="A75" s="28" t="s">
        <v>124</v>
      </c>
      <c r="B75" s="29" t="s">
        <v>125</v>
      </c>
      <c r="C75" s="30" t="s">
        <v>126</v>
      </c>
      <c r="D75" s="38">
        <f>D72/D73</f>
        <v>71.06522022838503</v>
      </c>
      <c r="E75" s="60">
        <f>E72/E73</f>
        <v>108.20303486181932</v>
      </c>
      <c r="F75" s="31">
        <f t="shared" si="1"/>
        <v>37.137814633434289</v>
      </c>
      <c r="G75" s="32">
        <f t="shared" si="2"/>
        <v>52.258776535248984</v>
      </c>
      <c r="H75" s="37"/>
    </row>
    <row r="76" spans="1:8" s="21" customFormat="1" ht="31.5" x14ac:dyDescent="0.25">
      <c r="A76" s="24" t="s">
        <v>127</v>
      </c>
      <c r="B76" s="33" t="s">
        <v>128</v>
      </c>
      <c r="C76" s="25" t="s">
        <v>15</v>
      </c>
      <c r="D76" s="34">
        <v>130000</v>
      </c>
      <c r="E76" s="35">
        <f>[1]доходы!C15</f>
        <v>130000</v>
      </c>
      <c r="F76" s="36">
        <f t="shared" si="1"/>
        <v>0</v>
      </c>
      <c r="G76" s="35">
        <f>(E76-D76)/D76*100</f>
        <v>0</v>
      </c>
      <c r="H76" s="37" t="s">
        <v>129</v>
      </c>
    </row>
    <row r="77" spans="1:8" s="21" customFormat="1" ht="15.75" x14ac:dyDescent="0.25">
      <c r="A77" s="24" t="s">
        <v>130</v>
      </c>
      <c r="B77" s="33" t="s">
        <v>131</v>
      </c>
      <c r="C77" s="25" t="s">
        <v>15</v>
      </c>
      <c r="D77" s="34">
        <f>D72-D76</f>
        <v>288689.9834541601</v>
      </c>
      <c r="E77" s="35">
        <f>E72-E76</f>
        <v>105942.30068459286</v>
      </c>
      <c r="F77" s="36">
        <f t="shared" si="1"/>
        <v>-182747.68276956724</v>
      </c>
      <c r="G77" s="35">
        <f t="shared" si="2"/>
        <v>-63.302398158398518</v>
      </c>
      <c r="H77" s="32"/>
    </row>
    <row r="78" spans="1:8" s="21" customFormat="1" ht="15.75" x14ac:dyDescent="0.25">
      <c r="A78" s="28" t="s">
        <v>132</v>
      </c>
      <c r="B78" s="29" t="s">
        <v>133</v>
      </c>
      <c r="C78" s="30" t="s">
        <v>126</v>
      </c>
      <c r="D78" s="55">
        <f>D77/D73</f>
        <v>49.000019256837255</v>
      </c>
      <c r="E78" s="32">
        <f>E77/E73</f>
        <v>48.585092291866864</v>
      </c>
      <c r="F78" s="31">
        <f t="shared" si="1"/>
        <v>-0.41492696497039105</v>
      </c>
      <c r="G78" s="32">
        <f t="shared" si="2"/>
        <v>-0.84678939164395095</v>
      </c>
      <c r="H78" s="32"/>
    </row>
    <row r="79" spans="1:8" s="21" customFormat="1" ht="15.75" x14ac:dyDescent="0.25">
      <c r="A79" s="28"/>
      <c r="B79" s="29" t="s">
        <v>134</v>
      </c>
      <c r="C79" s="30"/>
      <c r="D79" s="55"/>
      <c r="E79" s="32"/>
      <c r="F79" s="36"/>
      <c r="G79" s="35"/>
      <c r="H79" s="32"/>
    </row>
    <row r="80" spans="1:8" s="21" customFormat="1" ht="15.75" x14ac:dyDescent="0.25">
      <c r="A80" s="28" t="s">
        <v>135</v>
      </c>
      <c r="B80" s="29" t="s">
        <v>136</v>
      </c>
      <c r="C80" s="30" t="s">
        <v>137</v>
      </c>
      <c r="D80" s="62">
        <f t="shared" ref="D80" si="5">D81+D82</f>
        <v>181</v>
      </c>
      <c r="E80" s="62">
        <f>E81+E82</f>
        <v>175</v>
      </c>
      <c r="F80" s="31">
        <f t="shared" si="1"/>
        <v>-6</v>
      </c>
      <c r="G80" s="32">
        <f t="shared" ref="G80:G85" si="6">(E80-D80)/D80*100</f>
        <v>-3.3149171270718232</v>
      </c>
      <c r="H80" s="32"/>
    </row>
    <row r="81" spans="1:14" s="21" customFormat="1" ht="15.75" x14ac:dyDescent="0.25">
      <c r="A81" s="24" t="s">
        <v>138</v>
      </c>
      <c r="B81" s="33" t="s">
        <v>139</v>
      </c>
      <c r="C81" s="25" t="s">
        <v>137</v>
      </c>
      <c r="D81" s="63">
        <v>154</v>
      </c>
      <c r="E81" s="27">
        <f>[1]Данные!J10</f>
        <v>152</v>
      </c>
      <c r="F81" s="36">
        <f t="shared" si="1"/>
        <v>-2</v>
      </c>
      <c r="G81" s="35">
        <f t="shared" si="6"/>
        <v>-1.2987012987012987</v>
      </c>
      <c r="H81" s="64"/>
    </row>
    <row r="82" spans="1:14" s="21" customFormat="1" ht="15.75" x14ac:dyDescent="0.25">
      <c r="A82" s="24" t="s">
        <v>140</v>
      </c>
      <c r="B82" s="33" t="s">
        <v>141</v>
      </c>
      <c r="C82" s="25" t="s">
        <v>137</v>
      </c>
      <c r="D82" s="63">
        <v>27</v>
      </c>
      <c r="E82" s="27">
        <f>[1]Данные!J11</f>
        <v>23</v>
      </c>
      <c r="F82" s="36">
        <f t="shared" si="1"/>
        <v>-4</v>
      </c>
      <c r="G82" s="35">
        <f t="shared" si="6"/>
        <v>-14.814814814814813</v>
      </c>
      <c r="H82" s="65"/>
    </row>
    <row r="83" spans="1:14" s="21" customFormat="1" ht="15.75" x14ac:dyDescent="0.25">
      <c r="A83" s="28" t="s">
        <v>142</v>
      </c>
      <c r="B83" s="29" t="s">
        <v>143</v>
      </c>
      <c r="C83" s="30" t="s">
        <v>144</v>
      </c>
      <c r="D83" s="32">
        <f>(D24+D54)/12/D80*1000</f>
        <v>98940.607734806632</v>
      </c>
      <c r="E83" s="32">
        <f>(E24+E54)/6/E80*1000</f>
        <v>114940.21320000001</v>
      </c>
      <c r="F83" s="31">
        <f t="shared" ref="F83:F85" si="7">E83-D83</f>
        <v>15999.605465193381</v>
      </c>
      <c r="G83" s="32">
        <f t="shared" si="6"/>
        <v>16.170918929543657</v>
      </c>
      <c r="H83" s="66"/>
    </row>
    <row r="84" spans="1:14" s="21" customFormat="1" ht="15.75" x14ac:dyDescent="0.25">
      <c r="A84" s="24" t="s">
        <v>145</v>
      </c>
      <c r="B84" s="33" t="s">
        <v>139</v>
      </c>
      <c r="C84" s="25" t="s">
        <v>144</v>
      </c>
      <c r="D84" s="35">
        <f>D24/12/D81*1000</f>
        <v>92808.219696969696</v>
      </c>
      <c r="E84" s="35">
        <f>E24/12/E81*1000</f>
        <v>51055.133269736849</v>
      </c>
      <c r="F84" s="36">
        <f t="shared" si="7"/>
        <v>-41753.086427232847</v>
      </c>
      <c r="G84" s="35">
        <f t="shared" si="6"/>
        <v>-44.988565197739852</v>
      </c>
      <c r="H84" s="64"/>
    </row>
    <row r="85" spans="1:14" s="21" customFormat="1" ht="15.75" x14ac:dyDescent="0.25">
      <c r="A85" s="24" t="s">
        <v>146</v>
      </c>
      <c r="B85" s="33" t="s">
        <v>141</v>
      </c>
      <c r="C85" s="25" t="s">
        <v>144</v>
      </c>
      <c r="D85" s="35">
        <f>D54/12/D82*1000</f>
        <v>133917.93209876545</v>
      </c>
      <c r="E85" s="35">
        <f>E54/12/E82*1000</f>
        <v>99864.712956521762</v>
      </c>
      <c r="F85" s="36">
        <f t="shared" si="7"/>
        <v>-34053.219142243688</v>
      </c>
      <c r="G85" s="35">
        <f t="shared" si="6"/>
        <v>-25.428423668556345</v>
      </c>
      <c r="H85" s="65"/>
    </row>
    <row r="86" spans="1:14" ht="15.75" x14ac:dyDescent="0.25">
      <c r="B86" s="68"/>
      <c r="C86" s="68"/>
      <c r="E86" s="69"/>
      <c r="F86" s="69"/>
      <c r="G86" s="69"/>
      <c r="H86" s="69"/>
    </row>
    <row r="87" spans="1:14" s="73" customFormat="1" ht="20.100000000000001" customHeight="1" x14ac:dyDescent="0.3">
      <c r="A87" s="70" t="s">
        <v>1</v>
      </c>
      <c r="B87" s="71"/>
      <c r="C87" s="71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</row>
    <row r="88" spans="1:14" s="73" customFormat="1" ht="20.100000000000001" customHeight="1" x14ac:dyDescent="0.3">
      <c r="A88" s="70" t="s">
        <v>147</v>
      </c>
      <c r="B88" s="71"/>
      <c r="C88" s="71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</row>
    <row r="89" spans="1:14" s="73" customFormat="1" ht="20.100000000000001" customHeight="1" x14ac:dyDescent="0.3">
      <c r="A89" s="70" t="s">
        <v>148</v>
      </c>
      <c r="B89" s="74"/>
      <c r="C89" s="74"/>
      <c r="D89" s="75"/>
      <c r="E89" s="72"/>
      <c r="F89" s="72"/>
      <c r="G89" s="72"/>
      <c r="H89" s="72"/>
      <c r="I89" s="72"/>
      <c r="J89" s="72"/>
      <c r="K89" s="72"/>
      <c r="L89" s="72"/>
      <c r="M89" s="72"/>
      <c r="N89" s="72"/>
    </row>
    <row r="90" spans="1:14" s="73" customFormat="1" ht="20.100000000000001" customHeight="1" x14ac:dyDescent="0.3">
      <c r="A90" s="70" t="s">
        <v>149</v>
      </c>
      <c r="B90" s="71"/>
      <c r="C90" s="71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</row>
    <row r="91" spans="1:14" s="73" customFormat="1" ht="15" x14ac:dyDescent="0.25">
      <c r="A91" s="76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</row>
    <row r="92" spans="1:14" s="80" customFormat="1" ht="20.100000000000001" customHeight="1" x14ac:dyDescent="0.3">
      <c r="A92" s="77" t="s">
        <v>150</v>
      </c>
      <c r="B92" s="78"/>
      <c r="C92" s="78"/>
      <c r="D92" s="78" t="s">
        <v>151</v>
      </c>
      <c r="E92" s="79"/>
      <c r="F92" s="79"/>
      <c r="G92" s="79"/>
      <c r="H92" s="79"/>
      <c r="I92" s="79"/>
      <c r="J92" s="79"/>
      <c r="K92" s="79"/>
      <c r="L92" s="79"/>
      <c r="M92" s="79"/>
      <c r="N92" s="79"/>
    </row>
    <row r="93" spans="1:14" s="80" customFormat="1" ht="20.100000000000001" customHeight="1" x14ac:dyDescent="0.3">
      <c r="A93" s="77"/>
      <c r="B93" s="78"/>
      <c r="C93" s="78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</row>
    <row r="94" spans="1:14" s="71" customFormat="1" ht="20.100000000000001" customHeight="1" x14ac:dyDescent="0.3">
      <c r="A94" s="70"/>
      <c r="D94" s="81"/>
      <c r="E94" s="81"/>
      <c r="F94" s="81"/>
      <c r="G94" s="81"/>
      <c r="H94" s="82"/>
      <c r="I94" s="81"/>
      <c r="J94" s="81"/>
      <c r="K94" s="81"/>
      <c r="L94" s="81"/>
    </row>
    <row r="95" spans="1:14" ht="15.75" x14ac:dyDescent="0.25">
      <c r="B95" s="68"/>
      <c r="C95" s="68"/>
    </row>
  </sheetData>
  <mergeCells count="25">
    <mergeCell ref="H81:H82"/>
    <mergeCell ref="H84:H85"/>
    <mergeCell ref="F14:G15"/>
    <mergeCell ref="H14:H16"/>
    <mergeCell ref="H24:H27"/>
    <mergeCell ref="H54:H57"/>
    <mergeCell ref="A73:A74"/>
    <mergeCell ref="B73:B74"/>
    <mergeCell ref="H73:H74"/>
    <mergeCell ref="G7:H7"/>
    <mergeCell ref="A9:H9"/>
    <mergeCell ref="A10:H10"/>
    <mergeCell ref="A11:H11"/>
    <mergeCell ref="A12:H12"/>
    <mergeCell ref="A14:A16"/>
    <mergeCell ref="B14:B16"/>
    <mergeCell ref="C14:C16"/>
    <mergeCell ref="D14:D16"/>
    <mergeCell ref="E14:E16"/>
    <mergeCell ref="G1:H1"/>
    <mergeCell ref="G2:H2"/>
    <mergeCell ref="G3:H3"/>
    <mergeCell ref="G4:H4"/>
    <mergeCell ref="G5:H5"/>
    <mergeCell ref="G6:H6"/>
  </mergeCells>
  <printOptions horizontalCentered="1"/>
  <pageMargins left="0.7" right="0.7" top="0.75" bottom="0.75" header="0.3" footer="0.3"/>
  <pageSetup paperSize="9" scale="66" fitToHeight="0" orientation="landscape" r:id="rId1"/>
  <headerFooter>
    <oddFooter>&amp;C&amp;"Times New Roman,обычный"&amp;12&amp;P</oddFooter>
  </headerFooter>
  <rowBreaks count="1" manualBreakCount="1">
    <brk id="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Канал</vt:lpstr>
      <vt:lpstr>Канал!Заголовки_для_печати</vt:lpstr>
      <vt:lpstr>Канал!Область_печати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2019-07-16T10:31:13Z</dcterms:created>
  <dcterms:modified xsi:type="dcterms:W3CDTF">2019-07-16T10:31:19Z</dcterms:modified>
</cp:coreProperties>
</file>