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65" windowWidth="14805" windowHeight="6150" firstSheet="2" activeTab="2"/>
  </bookViews>
  <sheets>
    <sheet name="Тепло" sheetId="4" state="hidden" r:id="rId1"/>
    <sheet name="Вода" sheetId="5" state="hidden" r:id="rId2"/>
    <sheet name="Канал" sheetId="6" r:id="rId3"/>
    <sheet name="Жезды" sheetId="7" state="hidden" r:id="rId4"/>
    <sheet name="Данные" sheetId="8" state="hidden" r:id="rId5"/>
    <sheet name="ЗП 2019" sheetId="11" state="hidden" r:id="rId6"/>
    <sheet name="Расшиф" sheetId="10" state="hidden" r:id="rId7"/>
    <sheet name="Прочие" sheetId="12" state="hidden" r:id="rId8"/>
    <sheet name="Список" sheetId="13" state="hidden" r:id="rId9"/>
    <sheet name="доходы" sheetId="14" state="hidden" r:id="rId10"/>
    <sheet name="капремонт" sheetId="15" state="hidden" r:id="rId11"/>
  </sheets>
  <definedNames>
    <definedName name="_xlnm._FilterDatabase" localSheetId="7" hidden="1">Прочие!$A$2:$V$37</definedName>
    <definedName name="_xlnm._FilterDatabase" localSheetId="8" hidden="1">Список!$A$2:$G$94</definedName>
    <definedName name="_xlnm.Print_Titles" localSheetId="1">Вода!$14:$17</definedName>
    <definedName name="_xlnm.Print_Titles" localSheetId="3">Жезды!$14:$17</definedName>
    <definedName name="_xlnm.Print_Titles" localSheetId="2">Канал!$14:$17</definedName>
    <definedName name="_xlnm.Print_Titles" localSheetId="0">Тепло!$14:$17</definedName>
    <definedName name="_xlnm.Print_Area" localSheetId="3">Жезды!$A$1:$H$48</definedName>
    <definedName name="_xlnm.Print_Area" localSheetId="2">Канал!$A$1:$H$94</definedName>
    <definedName name="_xlnm.Print_Area" localSheetId="6">Расшиф!$A$1:$P$306</definedName>
    <definedName name="_xlnm.Print_Area" localSheetId="0">Тепло!$A$1:$H$96</definedName>
  </definedNames>
  <calcPr calcId="162913"/>
</workbook>
</file>

<file path=xl/calcChain.xml><?xml version="1.0" encoding="utf-8"?>
<calcChain xmlns="http://schemas.openxmlformats.org/spreadsheetml/2006/main">
  <c r="E76" i="4" l="1"/>
  <c r="G77" i="10"/>
  <c r="G135" i="10"/>
  <c r="E20" i="4" l="1"/>
  <c r="N643" i="11" l="1"/>
  <c r="C261" i="10" l="1"/>
  <c r="C176" i="10"/>
  <c r="J151" i="10"/>
  <c r="J150" i="10"/>
  <c r="J149" i="10"/>
  <c r="I72" i="10"/>
  <c r="E72" i="10"/>
  <c r="C72" i="10"/>
  <c r="F4" i="15" l="1"/>
  <c r="F5" i="15"/>
  <c r="B13" i="15"/>
  <c r="F7" i="15"/>
  <c r="E75" i="4" l="1"/>
  <c r="F5" i="14" l="1"/>
  <c r="G5" i="14"/>
  <c r="B268" i="10" l="1"/>
  <c r="B267" i="10"/>
  <c r="B266" i="10"/>
  <c r="B234" i="10" l="1"/>
  <c r="B241" i="10" l="1"/>
  <c r="BK644" i="11" l="1"/>
  <c r="BK641" i="11"/>
  <c r="B279" i="10" l="1"/>
  <c r="S32" i="14" l="1"/>
  <c r="C13" i="14" s="1"/>
  <c r="S34" i="14"/>
  <c r="C15" i="14" s="1"/>
  <c r="S33" i="14"/>
  <c r="C14" i="14" s="1"/>
  <c r="C16" i="14" l="1"/>
  <c r="BK643" i="11" l="1"/>
  <c r="BK642" i="11"/>
  <c r="BK649" i="11" l="1"/>
  <c r="B285" i="10"/>
  <c r="B294" i="10"/>
  <c r="Y642" i="11" l="1"/>
  <c r="O642" i="11"/>
  <c r="N644" i="11"/>
  <c r="N642" i="11"/>
  <c r="N641" i="11"/>
  <c r="E644" i="11"/>
  <c r="E643" i="11"/>
  <c r="E642" i="11"/>
  <c r="E641" i="11"/>
  <c r="Z644" i="11"/>
  <c r="E649" i="11" l="1"/>
  <c r="N636" i="11"/>
  <c r="F198" i="10" l="1"/>
  <c r="G148" i="10" l="1"/>
  <c r="G62" i="10" l="1"/>
  <c r="G61" i="10"/>
  <c r="K6" i="10"/>
  <c r="K7" i="10"/>
  <c r="C36" i="10"/>
  <c r="G35" i="10" s="1"/>
  <c r="C35" i="10"/>
  <c r="G34" i="10" s="1"/>
  <c r="C34" i="10"/>
  <c r="G33" i="10" s="1"/>
  <c r="G36" i="10" l="1"/>
  <c r="E49" i="10"/>
  <c r="G66" i="10" l="1"/>
  <c r="K10" i="8" l="1"/>
  <c r="B284" i="10" l="1"/>
  <c r="G283" i="10" s="1"/>
  <c r="E21" i="5"/>
  <c r="D124" i="10"/>
  <c r="D123" i="10"/>
  <c r="D122" i="10"/>
  <c r="H21" i="10" l="1"/>
  <c r="H20" i="10"/>
  <c r="E2" i="10"/>
  <c r="C262" i="10" l="1"/>
  <c r="C263" i="10"/>
  <c r="C264" i="10"/>
  <c r="D149" i="10" l="1"/>
  <c r="I135" i="10"/>
  <c r="I159" i="10"/>
  <c r="C135" i="10"/>
  <c r="C48" i="10"/>
  <c r="G4" i="10" l="1"/>
  <c r="E648" i="11" l="1"/>
  <c r="E636" i="11" l="1"/>
  <c r="P28" i="14" l="1"/>
  <c r="I205" i="10" l="1"/>
  <c r="B100" i="10"/>
  <c r="G48" i="10"/>
  <c r="M105" i="10" l="1"/>
  <c r="M104" i="10"/>
  <c r="M103" i="10"/>
  <c r="E36" i="12" l="1"/>
  <c r="E37" i="12" s="1"/>
  <c r="D127" i="10"/>
  <c r="F172" i="10"/>
  <c r="B127" i="10"/>
  <c r="H172" i="10"/>
  <c r="H16" i="10"/>
  <c r="B15" i="10" s="1"/>
  <c r="G63" i="10"/>
  <c r="K2" i="10"/>
  <c r="B126" i="10" l="1"/>
  <c r="M2" i="10"/>
  <c r="B117" i="10" l="1"/>
  <c r="BH644" i="11" l="1"/>
  <c r="AI636" i="11"/>
  <c r="AJ636" i="11"/>
  <c r="AK636" i="11"/>
  <c r="AL636" i="11"/>
  <c r="AM636" i="11"/>
  <c r="AN636" i="11"/>
  <c r="AO636" i="11"/>
  <c r="AP636" i="11"/>
  <c r="AQ636" i="11"/>
  <c r="AR636" i="11"/>
  <c r="AS636" i="11"/>
  <c r="AT636" i="11"/>
  <c r="AU636" i="11"/>
  <c r="AV636" i="11"/>
  <c r="AW636" i="11"/>
  <c r="AX636" i="11"/>
  <c r="AY636" i="11"/>
  <c r="AZ636" i="11"/>
  <c r="BA636" i="11"/>
  <c r="BB636" i="11"/>
  <c r="BC636" i="11"/>
  <c r="BD636" i="11"/>
  <c r="BE636" i="11"/>
  <c r="BF636" i="11"/>
  <c r="BG636" i="11"/>
  <c r="BH636" i="11"/>
  <c r="BI636" i="11"/>
  <c r="BJ636" i="11"/>
  <c r="BK636" i="11"/>
  <c r="AH636" i="11"/>
  <c r="AA636" i="11"/>
  <c r="AB636" i="11"/>
  <c r="AC636" i="11"/>
  <c r="AD636" i="11"/>
  <c r="AE636" i="11"/>
  <c r="AF636" i="11"/>
  <c r="AG636" i="11"/>
  <c r="P636" i="11"/>
  <c r="Q636" i="11"/>
  <c r="R636" i="11"/>
  <c r="S636" i="11"/>
  <c r="T636" i="11"/>
  <c r="U636" i="11"/>
  <c r="V636" i="11"/>
  <c r="W636" i="11"/>
  <c r="X636" i="11"/>
  <c r="Y636" i="11"/>
  <c r="C42" i="8" s="1"/>
  <c r="Z636" i="11"/>
  <c r="O636" i="11"/>
  <c r="F636" i="11"/>
  <c r="G636" i="11"/>
  <c r="H636" i="11"/>
  <c r="I636" i="11"/>
  <c r="J636" i="11"/>
  <c r="K636" i="11"/>
  <c r="L636" i="11"/>
  <c r="M636" i="11"/>
  <c r="N637" i="11" l="1"/>
  <c r="BK655" i="11" s="1"/>
  <c r="E637" i="11"/>
  <c r="B270" i="10"/>
  <c r="B289" i="10"/>
  <c r="B288" i="10" s="1"/>
  <c r="C260" i="10" l="1"/>
  <c r="C2" i="10" l="1"/>
  <c r="O641" i="11" l="1"/>
  <c r="Y641" i="11"/>
  <c r="O643" i="11"/>
  <c r="Y643" i="11"/>
  <c r="E645" i="11"/>
  <c r="O644" i="11"/>
  <c r="Y644" i="11"/>
  <c r="BI644" i="11"/>
  <c r="BJ644" i="11"/>
  <c r="N649" i="11" l="1"/>
  <c r="D25" i="4" l="1"/>
  <c r="E289" i="10" l="1"/>
  <c r="BJ645" i="11" l="1"/>
  <c r="E55" i="4" s="1"/>
  <c r="BI649" i="11"/>
  <c r="O645" i="11"/>
  <c r="E28" i="4" s="1"/>
  <c r="N646" i="11"/>
  <c r="E26" i="5" s="1"/>
  <c r="Z649" i="11"/>
  <c r="E646" i="11"/>
  <c r="E25" i="5" s="1"/>
  <c r="Z647" i="11"/>
  <c r="E54" i="6" s="1"/>
  <c r="BK647" i="11"/>
  <c r="H37" i="12" s="1"/>
  <c r="BH649" i="11"/>
  <c r="Y646" i="11"/>
  <c r="E28" i="5" s="1"/>
  <c r="J22" i="12" l="1"/>
  <c r="BJ649" i="11"/>
  <c r="Z645" i="11"/>
  <c r="E52" i="4" s="1"/>
  <c r="Z646" i="11"/>
  <c r="E55" i="5" s="1"/>
  <c r="E26" i="4"/>
  <c r="BK645" i="11"/>
  <c r="F37" i="12" s="1"/>
  <c r="J20" i="12" s="1"/>
  <c r="BK646" i="11"/>
  <c r="G37" i="12" s="1"/>
  <c r="J21" i="12" s="1"/>
  <c r="N647" i="11"/>
  <c r="E25" i="6" s="1"/>
  <c r="O649" i="11"/>
  <c r="O646" i="11"/>
  <c r="E27" i="5" s="1"/>
  <c r="Y649" i="11"/>
  <c r="Y647" i="11"/>
  <c r="E27" i="6" s="1"/>
  <c r="BJ646" i="11"/>
  <c r="E58" i="5" s="1"/>
  <c r="BJ647" i="11"/>
  <c r="E57" i="6" s="1"/>
  <c r="BI645" i="11"/>
  <c r="E54" i="4" s="1"/>
  <c r="BI646" i="11"/>
  <c r="E57" i="5" s="1"/>
  <c r="BI647" i="11"/>
  <c r="E56" i="6" s="1"/>
  <c r="BH645" i="11"/>
  <c r="E53" i="4" s="1"/>
  <c r="BH646" i="11"/>
  <c r="E56" i="5" s="1"/>
  <c r="BH647" i="11"/>
  <c r="E55" i="6" s="1"/>
  <c r="Y648" i="11"/>
  <c r="E25" i="7" s="1"/>
  <c r="Y645" i="11"/>
  <c r="E29" i="4" s="1"/>
  <c r="O648" i="11"/>
  <c r="E24" i="7" s="1"/>
  <c r="O647" i="11"/>
  <c r="E26" i="6" s="1"/>
  <c r="N648" i="11"/>
  <c r="E23" i="7" s="1"/>
  <c r="N645" i="11"/>
  <c r="E27" i="4" s="1"/>
  <c r="E22" i="7"/>
  <c r="E647" i="11"/>
  <c r="E24" i="6" s="1"/>
  <c r="C205" i="10" l="1"/>
  <c r="C207" i="10"/>
  <c r="C206" i="10"/>
  <c r="B147" i="10"/>
  <c r="G95" i="10"/>
  <c r="B82" i="10"/>
  <c r="B58" i="10"/>
  <c r="B47" i="10"/>
  <c r="F159" i="10"/>
  <c r="B116" i="10"/>
  <c r="I2" i="10"/>
  <c r="G2" i="10"/>
  <c r="E76" i="6"/>
  <c r="E78" i="5"/>
  <c r="B1" i="10" l="1"/>
  <c r="E32" i="7"/>
  <c r="E31" i="7"/>
  <c r="E74" i="6"/>
  <c r="E73" i="6"/>
  <c r="E75" i="5"/>
  <c r="E74" i="5"/>
  <c r="E72" i="4"/>
  <c r="E71" i="4"/>
  <c r="G71" i="4" s="1"/>
  <c r="E22" i="5" l="1"/>
  <c r="E23" i="4"/>
  <c r="E22" i="4"/>
  <c r="B250" i="10" l="1"/>
  <c r="C184" i="10"/>
  <c r="L160" i="10"/>
  <c r="E20" i="7" l="1"/>
  <c r="K6" i="7"/>
  <c r="J8" i="7"/>
  <c r="J9" i="7" s="1"/>
  <c r="K8" i="7" l="1"/>
  <c r="B71" i="10"/>
  <c r="C298" i="10" l="1"/>
  <c r="E32" i="4" s="1"/>
  <c r="E294" i="10"/>
  <c r="G298" i="10" s="1"/>
  <c r="G224" i="10"/>
  <c r="E21" i="6" l="1"/>
  <c r="E21" i="4"/>
  <c r="F21" i="4" l="1"/>
  <c r="B197" i="10"/>
  <c r="F26" i="13" l="1"/>
  <c r="F35" i="13"/>
  <c r="F34" i="13"/>
  <c r="F29" i="13"/>
  <c r="F33" i="13"/>
  <c r="F32" i="13"/>
  <c r="F31" i="13"/>
  <c r="F30" i="13"/>
  <c r="F28" i="13"/>
  <c r="F27" i="13"/>
  <c r="F25" i="13"/>
  <c r="F23" i="13"/>
  <c r="F59" i="13"/>
  <c r="F58" i="13"/>
  <c r="F54" i="13"/>
  <c r="F53" i="13"/>
  <c r="F69" i="13"/>
  <c r="F66" i="13"/>
  <c r="F65" i="13"/>
  <c r="F64" i="13"/>
  <c r="F50" i="13"/>
  <c r="F49" i="13"/>
  <c r="F48" i="13"/>
  <c r="F22" i="13"/>
  <c r="F21" i="13"/>
  <c r="F83" i="13"/>
  <c r="F82" i="13"/>
  <c r="F81" i="13"/>
  <c r="F80" i="13"/>
  <c r="F79" i="13"/>
  <c r="F93" i="13"/>
  <c r="F92" i="13"/>
  <c r="F89" i="13"/>
  <c r="F88" i="13"/>
  <c r="F87" i="13"/>
  <c r="F74" i="13"/>
  <c r="F73" i="13"/>
  <c r="C85" i="13"/>
  <c r="F85" i="13" s="1"/>
  <c r="C87" i="13"/>
  <c r="C91" i="13"/>
  <c r="F91" i="13" s="1"/>
  <c r="C92" i="13"/>
  <c r="C84" i="13"/>
  <c r="F84" i="13" s="1"/>
  <c r="C62" i="13"/>
  <c r="F62" i="13" s="1"/>
  <c r="F37" i="13"/>
  <c r="C7" i="13"/>
  <c r="F7" i="13" s="1"/>
  <c r="C6" i="13"/>
  <c r="F6" i="13" s="1"/>
  <c r="F46" i="13"/>
  <c r="F45" i="13"/>
  <c r="F44" i="13"/>
  <c r="F43" i="13"/>
  <c r="F42" i="13"/>
  <c r="F41" i="13"/>
  <c r="C41" i="13"/>
  <c r="C5" i="13" l="1"/>
  <c r="F5" i="13" s="1"/>
  <c r="L207" i="10"/>
  <c r="L206" i="10"/>
  <c r="L205" i="10"/>
  <c r="F63" i="13" l="1"/>
  <c r="F67" i="13"/>
  <c r="E296" i="10"/>
  <c r="B296" i="10"/>
  <c r="C300" i="10" s="1"/>
  <c r="E30" i="6" s="1"/>
  <c r="B295" i="10"/>
  <c r="C299" i="10" s="1"/>
  <c r="E31" i="5" s="1"/>
  <c r="B286" i="10"/>
  <c r="G285" i="10" s="1"/>
  <c r="G284" i="10"/>
  <c r="B277" i="10"/>
  <c r="G276" i="10" s="1"/>
  <c r="E35" i="6" s="1"/>
  <c r="B275" i="10"/>
  <c r="E30" i="5" l="1"/>
  <c r="C8" i="13"/>
  <c r="F8" i="13" s="1"/>
  <c r="G300" i="10"/>
  <c r="E20" i="6" s="1"/>
  <c r="E295" i="10"/>
  <c r="C301" i="10"/>
  <c r="G286" i="10"/>
  <c r="B276" i="10"/>
  <c r="G275" i="10" s="1"/>
  <c r="E36" i="5" s="1"/>
  <c r="G274" i="10"/>
  <c r="E37" i="4" s="1"/>
  <c r="G299" i="10" l="1"/>
  <c r="E20" i="5" s="1"/>
  <c r="G277" i="10"/>
  <c r="G20" i="5" l="1"/>
  <c r="F20" i="5"/>
  <c r="G301" i="10"/>
  <c r="C51" i="13"/>
  <c r="F51" i="13" s="1"/>
  <c r="E260" i="10" l="1"/>
  <c r="B259" i="10" s="1"/>
  <c r="C4" i="13" l="1"/>
  <c r="F4" i="13" s="1"/>
  <c r="B257" i="10"/>
  <c r="G256" i="10" s="1"/>
  <c r="E22" i="6" s="1"/>
  <c r="E19" i="6" s="1"/>
  <c r="B256" i="10"/>
  <c r="G255" i="10" s="1"/>
  <c r="E23" i="5" s="1"/>
  <c r="E19" i="5" s="1"/>
  <c r="B255" i="10"/>
  <c r="G254" i="10" s="1"/>
  <c r="E24" i="4" s="1"/>
  <c r="C7" i="8" l="1"/>
  <c r="E19" i="4"/>
  <c r="G257" i="10"/>
  <c r="F61" i="13" l="1"/>
  <c r="G247" i="10" l="1"/>
  <c r="E64" i="6" s="1"/>
  <c r="G246" i="10"/>
  <c r="E65" i="5" s="1"/>
  <c r="G245" i="10"/>
  <c r="E62" i="4" s="1"/>
  <c r="I219" i="10"/>
  <c r="B218" i="10" s="1"/>
  <c r="G22" i="4"/>
  <c r="D24" i="5"/>
  <c r="C201" i="10"/>
  <c r="C200" i="10"/>
  <c r="C199" i="10"/>
  <c r="F205" i="10" l="1"/>
  <c r="F55" i="13"/>
  <c r="G248" i="10"/>
  <c r="E224" i="10"/>
  <c r="I226" i="10"/>
  <c r="I225" i="10"/>
  <c r="I224" i="10"/>
  <c r="G226" i="10"/>
  <c r="G225" i="10"/>
  <c r="C222" i="10"/>
  <c r="C221" i="10"/>
  <c r="C220" i="10"/>
  <c r="B236" i="10"/>
  <c r="G238" i="10" s="1"/>
  <c r="B235" i="10"/>
  <c r="G237" i="10" s="1"/>
  <c r="E61" i="5" s="1"/>
  <c r="G236" i="10"/>
  <c r="E58" i="4" s="1"/>
  <c r="G228" i="10" l="1"/>
  <c r="E60" i="4" s="1"/>
  <c r="E226" i="10"/>
  <c r="G230" i="10" s="1"/>
  <c r="E62" i="6" s="1"/>
  <c r="E225" i="10"/>
  <c r="G229" i="10" s="1"/>
  <c r="E63" i="5" s="1"/>
  <c r="G239" i="10"/>
  <c r="E60" i="6"/>
  <c r="G118" i="10"/>
  <c r="G121" i="10" s="1"/>
  <c r="L201" i="10"/>
  <c r="G210" i="10" s="1"/>
  <c r="L200" i="10"/>
  <c r="G209" i="10" s="1"/>
  <c r="L199" i="10"/>
  <c r="G231" i="10" l="1"/>
  <c r="F57" i="13"/>
  <c r="C53" i="13"/>
  <c r="F56" i="13"/>
  <c r="E46" i="6"/>
  <c r="E67" i="6"/>
  <c r="F67" i="6" s="1"/>
  <c r="E68" i="5"/>
  <c r="I199" i="10"/>
  <c r="G208" i="10" s="1"/>
  <c r="E47" i="5" l="1"/>
  <c r="J23" i="12"/>
  <c r="E65" i="4"/>
  <c r="C37" i="8" s="1"/>
  <c r="E45" i="4"/>
  <c r="C195" i="10"/>
  <c r="G194" i="10" s="1"/>
  <c r="E48" i="6" s="1"/>
  <c r="C194" i="10"/>
  <c r="G193" i="10" s="1"/>
  <c r="E49" i="5" s="1"/>
  <c r="C193" i="10"/>
  <c r="G192" i="10" s="1"/>
  <c r="E47" i="4" s="1"/>
  <c r="J179" i="10"/>
  <c r="F177" i="10"/>
  <c r="C182" i="10"/>
  <c r="C179" i="10"/>
  <c r="H178" i="10"/>
  <c r="C173" i="10"/>
  <c r="G211" i="10" l="1"/>
  <c r="F68" i="13"/>
  <c r="G215" i="10"/>
  <c r="F176" i="10"/>
  <c r="H179" i="10"/>
  <c r="G195" i="10"/>
  <c r="J177" i="10"/>
  <c r="J178" i="10"/>
  <c r="H177" i="10"/>
  <c r="C166" i="10"/>
  <c r="G153" i="10"/>
  <c r="D34" i="5"/>
  <c r="E46" i="5"/>
  <c r="F38" i="13"/>
  <c r="C141" i="10"/>
  <c r="B134" i="10"/>
  <c r="F36" i="13"/>
  <c r="G129" i="10"/>
  <c r="D37" i="6"/>
  <c r="J172" i="10" l="1"/>
  <c r="I184" i="10" s="1"/>
  <c r="G182" i="10"/>
  <c r="C36" i="13"/>
  <c r="F39" i="13"/>
  <c r="E31" i="4"/>
  <c r="F32" i="4"/>
  <c r="C20" i="13"/>
  <c r="F20" i="13"/>
  <c r="G131" i="10"/>
  <c r="F72" i="13"/>
  <c r="B15" i="8"/>
  <c r="E138" i="10"/>
  <c r="C52" i="13"/>
  <c r="F52" i="13" s="1"/>
  <c r="G155" i="10"/>
  <c r="E33" i="6" s="1"/>
  <c r="E45" i="6"/>
  <c r="F164" i="10"/>
  <c r="G168" i="10" s="1"/>
  <c r="F163" i="10"/>
  <c r="C142" i="10"/>
  <c r="C165" i="10"/>
  <c r="C159" i="10"/>
  <c r="C164" i="10"/>
  <c r="G166" i="10" s="1"/>
  <c r="E136" i="10"/>
  <c r="G130" i="10"/>
  <c r="E51" i="5" s="1"/>
  <c r="E137" i="10"/>
  <c r="C140" i="10"/>
  <c r="C60" i="13"/>
  <c r="G96" i="10"/>
  <c r="E66" i="5" s="1"/>
  <c r="H108" i="10"/>
  <c r="H107" i="10"/>
  <c r="H106" i="10"/>
  <c r="D109" i="10"/>
  <c r="D108" i="10"/>
  <c r="D107" i="10"/>
  <c r="H86" i="10"/>
  <c r="H85" i="10"/>
  <c r="H84" i="10"/>
  <c r="F86" i="10"/>
  <c r="F85" i="10"/>
  <c r="F84" i="10"/>
  <c r="C84" i="10"/>
  <c r="G111" i="10" l="1"/>
  <c r="E64" i="4" s="1"/>
  <c r="E48" i="4"/>
  <c r="G113" i="10"/>
  <c r="E66" i="6" s="1"/>
  <c r="G112" i="10"/>
  <c r="E67" i="5" s="1"/>
  <c r="B171" i="10"/>
  <c r="C63" i="13" s="1"/>
  <c r="F70" i="13"/>
  <c r="G88" i="10"/>
  <c r="E61" i="4" s="1"/>
  <c r="B158" i="10"/>
  <c r="F47" i="13"/>
  <c r="C71" i="13"/>
  <c r="F71" i="13"/>
  <c r="E35" i="4"/>
  <c r="G144" i="10"/>
  <c r="E36" i="6" s="1"/>
  <c r="G167" i="10"/>
  <c r="E45" i="5" s="1"/>
  <c r="F60" i="13"/>
  <c r="E44" i="6"/>
  <c r="G143" i="10"/>
  <c r="E37" i="5" s="1"/>
  <c r="G123" i="10"/>
  <c r="E47" i="6" s="1"/>
  <c r="G154" i="10"/>
  <c r="E34" i="5" s="1"/>
  <c r="E44" i="4"/>
  <c r="G89" i="10"/>
  <c r="E64" i="5" s="1"/>
  <c r="G142" i="10"/>
  <c r="E38" i="4" s="1"/>
  <c r="G90" i="10"/>
  <c r="E63" i="6" s="1"/>
  <c r="G122" i="10"/>
  <c r="E48" i="5" s="1"/>
  <c r="E63" i="4"/>
  <c r="G97" i="10"/>
  <c r="E65" i="6" s="1"/>
  <c r="G132" i="10"/>
  <c r="E50" i="6"/>
  <c r="K74" i="10"/>
  <c r="K73" i="10"/>
  <c r="G75" i="10"/>
  <c r="G74" i="10"/>
  <c r="G73" i="10"/>
  <c r="G68" i="10"/>
  <c r="E61" i="6" s="1"/>
  <c r="G67" i="10"/>
  <c r="E62" i="5" s="1"/>
  <c r="E59" i="4"/>
  <c r="G78" i="10" l="1"/>
  <c r="E59" i="5" s="1"/>
  <c r="G169" i="10"/>
  <c r="E56" i="4"/>
  <c r="G79" i="10"/>
  <c r="E58" i="6" s="1"/>
  <c r="C15" i="8"/>
  <c r="G156" i="10"/>
  <c r="C79" i="13"/>
  <c r="G124" i="10"/>
  <c r="G145" i="10"/>
  <c r="G91" i="10"/>
  <c r="G98" i="10"/>
  <c r="G114" i="10"/>
  <c r="E46" i="4"/>
  <c r="G69" i="10"/>
  <c r="C76" i="13"/>
  <c r="F76" i="13" s="1"/>
  <c r="C45" i="10"/>
  <c r="G44" i="10" s="1"/>
  <c r="E34" i="6" s="1"/>
  <c r="C44" i="10"/>
  <c r="G43" i="10" s="1"/>
  <c r="E35" i="5" s="1"/>
  <c r="C43" i="10"/>
  <c r="G42" i="10" s="1"/>
  <c r="C73" i="13"/>
  <c r="D23" i="10"/>
  <c r="D22" i="10"/>
  <c r="D21" i="10"/>
  <c r="E42" i="6"/>
  <c r="E43" i="5"/>
  <c r="D39" i="4"/>
  <c r="E43" i="6"/>
  <c r="E44" i="5"/>
  <c r="I6" i="10"/>
  <c r="E41" i="6" s="1"/>
  <c r="I5" i="10"/>
  <c r="E42" i="5" s="1"/>
  <c r="I4" i="10"/>
  <c r="E43" i="4" s="1"/>
  <c r="G6" i="10"/>
  <c r="E40" i="6" s="1"/>
  <c r="G5" i="10"/>
  <c r="E41" i="5" s="1"/>
  <c r="E42" i="4"/>
  <c r="E6" i="10"/>
  <c r="E39" i="6" s="1"/>
  <c r="E5" i="10"/>
  <c r="E40" i="5" s="1"/>
  <c r="E4" i="10"/>
  <c r="E41" i="4" s="1"/>
  <c r="C9" i="10"/>
  <c r="C8" i="10"/>
  <c r="C7" i="10"/>
  <c r="G11" i="10" l="1"/>
  <c r="G12" i="10"/>
  <c r="G10" i="10"/>
  <c r="E38" i="6"/>
  <c r="E37" i="6" s="1"/>
  <c r="E40" i="4"/>
  <c r="E39" i="4" s="1"/>
  <c r="E39" i="5"/>
  <c r="E38" i="5" s="1"/>
  <c r="E51" i="10"/>
  <c r="F17" i="13"/>
  <c r="I49" i="10"/>
  <c r="F19" i="13"/>
  <c r="E29" i="5"/>
  <c r="F18" i="13"/>
  <c r="E28" i="6"/>
  <c r="C16" i="13"/>
  <c r="F16" i="13"/>
  <c r="C78" i="13"/>
  <c r="F78" i="13" s="1"/>
  <c r="C75" i="13"/>
  <c r="F75" i="13" s="1"/>
  <c r="C77" i="13"/>
  <c r="F77" i="13" s="1"/>
  <c r="C9" i="13"/>
  <c r="F9" i="13" s="1"/>
  <c r="G24" i="10"/>
  <c r="G25" i="10"/>
  <c r="E52" i="5" s="1"/>
  <c r="E50" i="10"/>
  <c r="G26" i="10"/>
  <c r="E51" i="6" s="1"/>
  <c r="G80" i="10"/>
  <c r="E30" i="4"/>
  <c r="E36" i="4"/>
  <c r="G45" i="10"/>
  <c r="B38" i="10" s="1"/>
  <c r="I50" i="10"/>
  <c r="I51" i="10"/>
  <c r="C12" i="8" l="1"/>
  <c r="G13" i="10"/>
  <c r="B29" i="10"/>
  <c r="C13" i="13" s="1"/>
  <c r="F13" i="13" s="1"/>
  <c r="C23" i="13"/>
  <c r="C10" i="13"/>
  <c r="F10" i="13" s="1"/>
  <c r="E24" i="5"/>
  <c r="F24" i="5" s="1"/>
  <c r="C11" i="13"/>
  <c r="F11" i="13" s="1"/>
  <c r="C12" i="13"/>
  <c r="F12" i="13" s="1"/>
  <c r="G54" i="10"/>
  <c r="E33" i="5" s="1"/>
  <c r="G27" i="10"/>
  <c r="E49" i="4"/>
  <c r="G55" i="10"/>
  <c r="E32" i="6" s="1"/>
  <c r="G53" i="10"/>
  <c r="E34" i="4" s="1"/>
  <c r="E33" i="4" l="1"/>
  <c r="F94" i="13"/>
  <c r="C94" i="13"/>
  <c r="G56" i="10"/>
  <c r="C18" i="8"/>
  <c r="C16" i="8"/>
  <c r="C17" i="8"/>
  <c r="C25" i="8"/>
  <c r="C22" i="8"/>
  <c r="C23" i="8"/>
  <c r="C21" i="8"/>
  <c r="C20" i="8"/>
  <c r="C19" i="8"/>
  <c r="C14" i="8"/>
  <c r="C26" i="8"/>
  <c r="C27" i="8"/>
  <c r="C28" i="8"/>
  <c r="C29" i="8"/>
  <c r="C30" i="8"/>
  <c r="C31" i="8"/>
  <c r="C32" i="8"/>
  <c r="C33" i="8"/>
  <c r="C34" i="8"/>
  <c r="C35" i="8"/>
  <c r="C36" i="8"/>
  <c r="C11" i="8"/>
  <c r="C10" i="8"/>
  <c r="C9" i="8"/>
  <c r="C8" i="8"/>
  <c r="C6" i="8"/>
  <c r="C5" i="8"/>
  <c r="C4" i="8"/>
  <c r="C3" i="8"/>
  <c r="C2" i="8"/>
  <c r="E82" i="6" l="1"/>
  <c r="E84" i="5"/>
  <c r="E81" i="4"/>
  <c r="D5" i="8"/>
  <c r="G76" i="6" l="1"/>
  <c r="C39" i="8" l="1"/>
  <c r="E36" i="7"/>
  <c r="J12" i="8" l="1"/>
  <c r="E81" i="6"/>
  <c r="H12" i="8"/>
  <c r="E80" i="4"/>
  <c r="K12" i="8"/>
  <c r="I12" i="8"/>
  <c r="E83" i="5"/>
  <c r="J88" i="4"/>
  <c r="E79" i="4" l="1"/>
  <c r="E83" i="4"/>
  <c r="K13" i="8"/>
  <c r="G57" i="6"/>
  <c r="G27" i="6"/>
  <c r="G58" i="5"/>
  <c r="G28" i="5"/>
  <c r="G55" i="4"/>
  <c r="G29" i="4"/>
  <c r="E37" i="7"/>
  <c r="E85" i="6"/>
  <c r="E84" i="6"/>
  <c r="E87" i="5"/>
  <c r="E86" i="5"/>
  <c r="E84" i="4"/>
  <c r="F20" i="4"/>
  <c r="F36" i="7" l="1"/>
  <c r="F20" i="7"/>
  <c r="F22" i="7"/>
  <c r="F23" i="7"/>
  <c r="F24" i="7"/>
  <c r="F25" i="7"/>
  <c r="F31" i="7"/>
  <c r="F33" i="7"/>
  <c r="F20" i="6"/>
  <c r="F21" i="6"/>
  <c r="F22" i="6"/>
  <c r="F24" i="6"/>
  <c r="F25" i="6"/>
  <c r="F26" i="6"/>
  <c r="F27" i="6"/>
  <c r="F28" i="6"/>
  <c r="F30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50" i="6"/>
  <c r="F51" i="6"/>
  <c r="F54" i="6"/>
  <c r="F55" i="6"/>
  <c r="F56" i="6"/>
  <c r="F57" i="6"/>
  <c r="F58" i="6"/>
  <c r="F60" i="6"/>
  <c r="F62" i="6"/>
  <c r="F63" i="6"/>
  <c r="F64" i="6"/>
  <c r="F65" i="6"/>
  <c r="F66" i="6"/>
  <c r="F73" i="6"/>
  <c r="F76" i="6"/>
  <c r="F81" i="6"/>
  <c r="F82" i="6"/>
  <c r="F21" i="5"/>
  <c r="F22" i="5"/>
  <c r="F23" i="5"/>
  <c r="F25" i="5"/>
  <c r="F26" i="5"/>
  <c r="F27" i="5"/>
  <c r="F28" i="5"/>
  <c r="F29" i="5"/>
  <c r="F31" i="5"/>
  <c r="F33" i="5"/>
  <c r="F34" i="5"/>
  <c r="F35" i="5"/>
  <c r="F36" i="5"/>
  <c r="F37" i="5"/>
  <c r="F39" i="5"/>
  <c r="F40" i="5"/>
  <c r="F41" i="5"/>
  <c r="F42" i="5"/>
  <c r="F43" i="5"/>
  <c r="F44" i="5"/>
  <c r="F45" i="5"/>
  <c r="F46" i="5"/>
  <c r="F47" i="5"/>
  <c r="F48" i="5"/>
  <c r="F49" i="5"/>
  <c r="F51" i="5"/>
  <c r="F52" i="5"/>
  <c r="F55" i="5"/>
  <c r="F56" i="5"/>
  <c r="F57" i="5"/>
  <c r="F58" i="5"/>
  <c r="F59" i="5"/>
  <c r="F61" i="5"/>
  <c r="F63" i="5"/>
  <c r="F64" i="5"/>
  <c r="F65" i="5"/>
  <c r="F66" i="5"/>
  <c r="F67" i="5"/>
  <c r="F68" i="5"/>
  <c r="F74" i="5"/>
  <c r="F76" i="5"/>
  <c r="F78" i="5"/>
  <c r="F83" i="5"/>
  <c r="F84" i="5"/>
  <c r="F22" i="4"/>
  <c r="F23" i="4"/>
  <c r="F24" i="4"/>
  <c r="F26" i="4"/>
  <c r="F27" i="4"/>
  <c r="F28" i="4"/>
  <c r="F29" i="4"/>
  <c r="F30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2" i="4"/>
  <c r="F53" i="4"/>
  <c r="F54" i="4"/>
  <c r="F55" i="4"/>
  <c r="F56" i="4"/>
  <c r="F58" i="4"/>
  <c r="F60" i="4"/>
  <c r="F61" i="4"/>
  <c r="F62" i="4"/>
  <c r="F63" i="4"/>
  <c r="F64" i="4"/>
  <c r="F65" i="4"/>
  <c r="F71" i="4"/>
  <c r="F73" i="4"/>
  <c r="F75" i="4"/>
  <c r="F80" i="4"/>
  <c r="F81" i="4"/>
  <c r="D38" i="5" l="1"/>
  <c r="F38" i="5" l="1"/>
  <c r="D32" i="5"/>
  <c r="G25" i="7"/>
  <c r="E25" i="4" l="1"/>
  <c r="E57" i="4"/>
  <c r="E53" i="6"/>
  <c r="B29" i="8" l="1"/>
  <c r="D29" i="8" s="1"/>
  <c r="B36" i="8"/>
  <c r="D36" i="8" s="1"/>
  <c r="B35" i="8"/>
  <c r="D35" i="8" s="1"/>
  <c r="B34" i="8"/>
  <c r="D34" i="8" s="1"/>
  <c r="B33" i="8"/>
  <c r="D33" i="8" s="1"/>
  <c r="B32" i="8"/>
  <c r="D32" i="8" s="1"/>
  <c r="B30" i="8"/>
  <c r="D30" i="8" s="1"/>
  <c r="B28" i="8"/>
  <c r="D28" i="8" s="1"/>
  <c r="B27" i="8"/>
  <c r="D27" i="8" s="1"/>
  <c r="B26" i="8"/>
  <c r="D26" i="8" s="1"/>
  <c r="B23" i="8"/>
  <c r="D23" i="8" s="1"/>
  <c r="B24" i="8"/>
  <c r="B25" i="8"/>
  <c r="D25" i="8" s="1"/>
  <c r="B22" i="8"/>
  <c r="D22" i="8" s="1"/>
  <c r="B21" i="8"/>
  <c r="D21" i="8" s="1"/>
  <c r="B20" i="8"/>
  <c r="D20" i="8" s="1"/>
  <c r="B19" i="8"/>
  <c r="D19" i="8" s="1"/>
  <c r="B18" i="8"/>
  <c r="D18" i="8" s="1"/>
  <c r="B17" i="8"/>
  <c r="D17" i="8" s="1"/>
  <c r="B39" i="8"/>
  <c r="D39" i="8" s="1"/>
  <c r="D15" i="8"/>
  <c r="B16" i="8"/>
  <c r="D16" i="8" s="1"/>
  <c r="B14" i="8"/>
  <c r="D14" i="8" s="1"/>
  <c r="B12" i="8"/>
  <c r="D12" i="8" s="1"/>
  <c r="B11" i="8"/>
  <c r="D11" i="8" s="1"/>
  <c r="B10" i="8"/>
  <c r="D10" i="8" s="1"/>
  <c r="B9" i="8"/>
  <c r="D9" i="8" s="1"/>
  <c r="B8" i="8"/>
  <c r="D8" i="8" s="1"/>
  <c r="B6" i="8"/>
  <c r="D6" i="8" s="1"/>
  <c r="B7" i="8"/>
  <c r="D7" i="8" s="1"/>
  <c r="B4" i="8"/>
  <c r="D4" i="8" s="1"/>
  <c r="B3" i="8"/>
  <c r="D3" i="8" s="1"/>
  <c r="B2" i="8"/>
  <c r="D2" i="8" l="1"/>
  <c r="E82" i="5"/>
  <c r="G45" i="6" l="1"/>
  <c r="G47" i="5"/>
  <c r="G49" i="5"/>
  <c r="G46" i="5"/>
  <c r="G48" i="5" l="1"/>
  <c r="D59" i="4" l="1"/>
  <c r="D62" i="5"/>
  <c r="F62" i="5" s="1"/>
  <c r="D61" i="6"/>
  <c r="F61" i="6" s="1"/>
  <c r="D33" i="4"/>
  <c r="G24" i="7"/>
  <c r="G56" i="6"/>
  <c r="G26" i="6"/>
  <c r="G27" i="5"/>
  <c r="G54" i="4"/>
  <c r="G53" i="4"/>
  <c r="G28" i="4"/>
  <c r="D53" i="6"/>
  <c r="F53" i="6" s="1"/>
  <c r="D23" i="6"/>
  <c r="D54" i="5"/>
  <c r="F25" i="4"/>
  <c r="D51" i="4"/>
  <c r="B31" i="8" l="1"/>
  <c r="D31" i="8" s="1"/>
  <c r="F59" i="4"/>
  <c r="G52" i="4"/>
  <c r="G57" i="5"/>
  <c r="E51" i="4"/>
  <c r="F51" i="4" s="1"/>
  <c r="E54" i="5"/>
  <c r="F54" i="5" s="1"/>
  <c r="E21" i="7"/>
  <c r="F21" i="7" s="1"/>
  <c r="E23" i="6"/>
  <c r="F23" i="6" s="1"/>
  <c r="F33" i="4" l="1"/>
  <c r="G81" i="4" l="1"/>
  <c r="G24" i="4"/>
  <c r="G26" i="4"/>
  <c r="G27" i="4"/>
  <c r="G30" i="4"/>
  <c r="G32" i="4"/>
  <c r="G34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6" i="4"/>
  <c r="G58" i="4"/>
  <c r="G59" i="4"/>
  <c r="G60" i="4"/>
  <c r="G61" i="4"/>
  <c r="G62" i="4"/>
  <c r="G63" i="4"/>
  <c r="G64" i="4"/>
  <c r="G73" i="4"/>
  <c r="G75" i="4"/>
  <c r="G80" i="4"/>
  <c r="G20" i="4"/>
  <c r="G21" i="4"/>
  <c r="G39" i="6"/>
  <c r="G40" i="5" l="1"/>
  <c r="G33" i="7" l="1"/>
  <c r="G31" i="7"/>
  <c r="G20" i="7"/>
  <c r="G22" i="7"/>
  <c r="G23" i="7"/>
  <c r="G36" i="7"/>
  <c r="E19" i="7"/>
  <c r="E18" i="7"/>
  <c r="E27" i="7" s="1"/>
  <c r="G20" i="6"/>
  <c r="G21" i="6"/>
  <c r="G22" i="6"/>
  <c r="G24" i="6"/>
  <c r="G81" i="6"/>
  <c r="G82" i="6"/>
  <c r="G76" i="5"/>
  <c r="G78" i="5"/>
  <c r="G83" i="5"/>
  <c r="G84" i="5"/>
  <c r="D19" i="7" l="1"/>
  <c r="G19" i="7" s="1"/>
  <c r="D85" i="6"/>
  <c r="D84" i="6"/>
  <c r="E80" i="6"/>
  <c r="D80" i="6"/>
  <c r="D83" i="6" s="1"/>
  <c r="G73" i="6"/>
  <c r="G66" i="6"/>
  <c r="G65" i="6"/>
  <c r="G64" i="6"/>
  <c r="G63" i="6"/>
  <c r="G62" i="6"/>
  <c r="G61" i="6"/>
  <c r="G60" i="6"/>
  <c r="D59" i="6"/>
  <c r="D52" i="6" s="1"/>
  <c r="G58" i="6"/>
  <c r="G54" i="6"/>
  <c r="G51" i="6"/>
  <c r="G50" i="6"/>
  <c r="G48" i="6"/>
  <c r="G47" i="6"/>
  <c r="G46" i="6"/>
  <c r="G44" i="6"/>
  <c r="G43" i="6"/>
  <c r="G41" i="6"/>
  <c r="G40" i="6"/>
  <c r="G38" i="6"/>
  <c r="D31" i="6"/>
  <c r="G36" i="6"/>
  <c r="G35" i="6"/>
  <c r="G34" i="6"/>
  <c r="G32" i="6"/>
  <c r="G30" i="6"/>
  <c r="D29" i="6"/>
  <c r="G28" i="6"/>
  <c r="G25" i="6"/>
  <c r="D19" i="6"/>
  <c r="D87" i="5"/>
  <c r="F87" i="5" s="1"/>
  <c r="D86" i="5"/>
  <c r="F86" i="5" s="1"/>
  <c r="E85" i="5"/>
  <c r="D82" i="5"/>
  <c r="F82" i="5" s="1"/>
  <c r="G74" i="5"/>
  <c r="G67" i="5"/>
  <c r="G66" i="5"/>
  <c r="G65" i="5"/>
  <c r="G64" i="5"/>
  <c r="G63" i="5"/>
  <c r="G62" i="5"/>
  <c r="G61" i="5"/>
  <c r="D60" i="5"/>
  <c r="G59" i="5"/>
  <c r="G52" i="5"/>
  <c r="G51" i="5"/>
  <c r="G45" i="5"/>
  <c r="G42" i="5"/>
  <c r="G41" i="5"/>
  <c r="G39" i="5"/>
  <c r="G37" i="5"/>
  <c r="G36" i="5"/>
  <c r="G35" i="5"/>
  <c r="G34" i="5"/>
  <c r="G33" i="5"/>
  <c r="G31" i="5"/>
  <c r="D30" i="5"/>
  <c r="G29" i="5"/>
  <c r="G25" i="5"/>
  <c r="G23" i="5"/>
  <c r="G22" i="5"/>
  <c r="G21" i="5"/>
  <c r="D19" i="5"/>
  <c r="D84" i="4"/>
  <c r="F84" i="4" s="1"/>
  <c r="D83" i="4"/>
  <c r="F83" i="4" s="1"/>
  <c r="D79" i="4"/>
  <c r="D82" i="4" s="1"/>
  <c r="D57" i="4"/>
  <c r="F57" i="4" s="1"/>
  <c r="G51" i="4"/>
  <c r="D31" i="4"/>
  <c r="G25" i="4"/>
  <c r="B13" i="8" l="1"/>
  <c r="B38" i="8" s="1"/>
  <c r="B40" i="8" s="1"/>
  <c r="F79" i="4"/>
  <c r="F80" i="6"/>
  <c r="G37" i="7"/>
  <c r="F37" i="7"/>
  <c r="G84" i="6"/>
  <c r="F84" i="6"/>
  <c r="G85" i="6"/>
  <c r="F85" i="6"/>
  <c r="F19" i="7"/>
  <c r="E82" i="4"/>
  <c r="G79" i="4"/>
  <c r="E83" i="6"/>
  <c r="G21" i="7"/>
  <c r="D85" i="5"/>
  <c r="F85" i="5" s="1"/>
  <c r="D50" i="4"/>
  <c r="G55" i="6"/>
  <c r="G80" i="6"/>
  <c r="D18" i="6"/>
  <c r="D69" i="6" s="1"/>
  <c r="G82" i="5"/>
  <c r="G87" i="5"/>
  <c r="G55" i="5"/>
  <c r="D18" i="5"/>
  <c r="D53" i="5"/>
  <c r="G86" i="5"/>
  <c r="G83" i="4"/>
  <c r="E29" i="6"/>
  <c r="E59" i="6"/>
  <c r="F59" i="6" s="1"/>
  <c r="G38" i="5"/>
  <c r="E60" i="5"/>
  <c r="D19" i="4"/>
  <c r="G84" i="4"/>
  <c r="G57" i="4"/>
  <c r="D27" i="7" l="1"/>
  <c r="F27" i="7" s="1"/>
  <c r="F18" i="7"/>
  <c r="G19" i="4"/>
  <c r="F19" i="4"/>
  <c r="C13" i="8"/>
  <c r="G29" i="6"/>
  <c r="F29" i="6"/>
  <c r="G83" i="6"/>
  <c r="F83" i="6"/>
  <c r="G19" i="6"/>
  <c r="F19" i="6"/>
  <c r="G60" i="5"/>
  <c r="F60" i="5"/>
  <c r="G30" i="5"/>
  <c r="F30" i="5"/>
  <c r="G19" i="5"/>
  <c r="F19" i="5"/>
  <c r="G31" i="4"/>
  <c r="F31" i="4"/>
  <c r="G82" i="4"/>
  <c r="F82" i="4"/>
  <c r="G59" i="6"/>
  <c r="E52" i="6"/>
  <c r="F52" i="6" s="1"/>
  <c r="G18" i="7"/>
  <c r="D70" i="5"/>
  <c r="D73" i="5" s="1"/>
  <c r="G85" i="5"/>
  <c r="D72" i="6"/>
  <c r="D77" i="6" s="1"/>
  <c r="D78" i="6" s="1"/>
  <c r="G37" i="6"/>
  <c r="G24" i="5"/>
  <c r="G26" i="5"/>
  <c r="G56" i="5"/>
  <c r="D18" i="4"/>
  <c r="D67" i="4" s="1"/>
  <c r="G33" i="4"/>
  <c r="G23" i="6"/>
  <c r="H2" i="8" l="1"/>
  <c r="H19" i="8"/>
  <c r="D13" i="8"/>
  <c r="G27" i="7"/>
  <c r="D30" i="7"/>
  <c r="E30" i="7"/>
  <c r="E34" i="7" s="1"/>
  <c r="D75" i="6"/>
  <c r="D74" i="6" s="1"/>
  <c r="G54" i="5"/>
  <c r="E53" i="5"/>
  <c r="D79" i="5"/>
  <c r="D80" i="5" s="1"/>
  <c r="D77" i="5"/>
  <c r="D75" i="5" s="1"/>
  <c r="D70" i="4"/>
  <c r="E18" i="4"/>
  <c r="E50" i="4"/>
  <c r="D34" i="7" l="1"/>
  <c r="J87" i="4"/>
  <c r="J89" i="4" s="1"/>
  <c r="E67" i="4"/>
  <c r="F67" i="4" s="1"/>
  <c r="G74" i="6"/>
  <c r="F74" i="6"/>
  <c r="G75" i="5"/>
  <c r="F75" i="5"/>
  <c r="G53" i="5"/>
  <c r="F53" i="5"/>
  <c r="G50" i="4"/>
  <c r="F50" i="4"/>
  <c r="G18" i="4"/>
  <c r="F18" i="4"/>
  <c r="F30" i="7"/>
  <c r="G30" i="7"/>
  <c r="D76" i="4"/>
  <c r="D77" i="4" s="1"/>
  <c r="D74" i="4"/>
  <c r="D72" i="4" s="1"/>
  <c r="G32" i="7" l="1"/>
  <c r="F32" i="7"/>
  <c r="F34" i="7"/>
  <c r="E70" i="4"/>
  <c r="G72" i="4"/>
  <c r="F72" i="4"/>
  <c r="G34" i="7"/>
  <c r="G67" i="4"/>
  <c r="E77" i="4" l="1"/>
  <c r="E74" i="4"/>
  <c r="F70" i="4"/>
  <c r="G70" i="4"/>
  <c r="G76" i="4" l="1"/>
  <c r="G74" i="4"/>
  <c r="F74" i="4"/>
  <c r="F77" i="4"/>
  <c r="F76" i="4"/>
  <c r="G53" i="6"/>
  <c r="G52" i="6"/>
  <c r="G77" i="4" l="1"/>
  <c r="G183" i="10"/>
  <c r="E50" i="5" l="1"/>
  <c r="G50" i="5" s="1"/>
  <c r="E32" i="5" l="1"/>
  <c r="G32" i="5" s="1"/>
  <c r="F50" i="5"/>
  <c r="F32" i="5" s="1"/>
  <c r="E18" i="5" l="1"/>
  <c r="F18" i="5" s="1"/>
  <c r="E70" i="5" l="1"/>
  <c r="F70" i="5" s="1"/>
  <c r="G18" i="5"/>
  <c r="G70" i="5" l="1"/>
  <c r="E73" i="5"/>
  <c r="F73" i="5" s="1"/>
  <c r="G73" i="5" l="1"/>
  <c r="E77" i="5"/>
  <c r="G77" i="5" s="1"/>
  <c r="E79" i="5"/>
  <c r="E80" i="5" s="1"/>
  <c r="G79" i="5" l="1"/>
  <c r="F77" i="5"/>
  <c r="F79" i="5"/>
  <c r="F80" i="5"/>
  <c r="G80" i="5"/>
  <c r="G184" i="10"/>
  <c r="G185" i="10" s="1"/>
  <c r="E49" i="6" l="1"/>
  <c r="G49" i="6" s="1"/>
  <c r="C24" i="8" l="1"/>
  <c r="C38" i="8" s="1"/>
  <c r="D42" i="8" s="1"/>
  <c r="F49" i="6"/>
  <c r="E31" i="6"/>
  <c r="E18" i="6" s="1"/>
  <c r="C40" i="8" l="1"/>
  <c r="D40" i="8" s="1"/>
  <c r="F31" i="6"/>
  <c r="D24" i="8"/>
  <c r="G31" i="6"/>
  <c r="D38" i="8"/>
  <c r="F18" i="6"/>
  <c r="E69" i="6"/>
  <c r="G18" i="6"/>
  <c r="G69" i="6" l="1"/>
  <c r="E72" i="6"/>
  <c r="K87" i="4" s="1"/>
  <c r="F69" i="6"/>
  <c r="G72" i="6" l="1"/>
  <c r="E77" i="6"/>
  <c r="E78" i="6" s="1"/>
  <c r="F72" i="6"/>
  <c r="E75" i="6"/>
  <c r="G75" i="6" l="1"/>
  <c r="F75" i="6"/>
  <c r="F77" i="6"/>
  <c r="G77" i="6"/>
  <c r="F78" i="6" l="1"/>
  <c r="G78" i="6"/>
  <c r="G214" i="10"/>
  <c r="G216" i="10" s="1"/>
  <c r="B213" i="10"/>
  <c r="F15" i="13" s="1"/>
  <c r="B214" i="10" l="1"/>
</calcChain>
</file>

<file path=xl/sharedStrings.xml><?xml version="1.0" encoding="utf-8"?>
<sst xmlns="http://schemas.openxmlformats.org/spreadsheetml/2006/main" count="2406" uniqueCount="1248">
  <si>
    <t>№№</t>
  </si>
  <si>
    <t xml:space="preserve">Наименование показателей </t>
  </si>
  <si>
    <t>Единица измерения</t>
  </si>
  <si>
    <t>Причины отклонения</t>
  </si>
  <si>
    <t>I</t>
  </si>
  <si>
    <t>Материальные затраты  </t>
  </si>
  <si>
    <t>1.1.</t>
  </si>
  <si>
    <t>сырье и материалы                  </t>
  </si>
  <si>
    <t>1.2.</t>
  </si>
  <si>
    <t>электроэнергия</t>
  </si>
  <si>
    <t>1.3.</t>
  </si>
  <si>
    <t xml:space="preserve">тепловая энергия </t>
  </si>
  <si>
    <t>1.4.</t>
  </si>
  <si>
    <t>химически очищенная вода</t>
  </si>
  <si>
    <t>1.5.</t>
  </si>
  <si>
    <t>ГСМ</t>
  </si>
  <si>
    <t>тыс.тенге</t>
  </si>
  <si>
    <t>Расходы на оплату труда  </t>
  </si>
  <si>
    <t>2.1.</t>
  </si>
  <si>
    <t>заработная плата производственного персонала</t>
  </si>
  <si>
    <t>2.2.</t>
  </si>
  <si>
    <t>3</t>
  </si>
  <si>
    <t>Амортизация  </t>
  </si>
  <si>
    <t>Ремонт  </t>
  </si>
  <si>
    <t>4.1.</t>
  </si>
  <si>
    <t>текущий ремонт</t>
  </si>
  <si>
    <t>5</t>
  </si>
  <si>
    <t>Прочие затраты</t>
  </si>
  <si>
    <t>5.1.</t>
  </si>
  <si>
    <t>услуги связи</t>
  </si>
  <si>
    <t>5.2.</t>
  </si>
  <si>
    <t>услуги охраны                   </t>
  </si>
  <si>
    <t>5.3.</t>
  </si>
  <si>
    <t>5.4.</t>
  </si>
  <si>
    <t>подготовка кадров</t>
  </si>
  <si>
    <t>5.5.</t>
  </si>
  <si>
    <t>5.7.</t>
  </si>
  <si>
    <t>дезинфекция, дератизация производственных помещений, вывоз мусора и другие коммунальные услуги</t>
  </si>
  <si>
    <t>5.8.</t>
  </si>
  <si>
    <t>страхование</t>
  </si>
  <si>
    <t>5.9.</t>
  </si>
  <si>
    <t>охрана окружающей среды</t>
  </si>
  <si>
    <t>5.10.</t>
  </si>
  <si>
    <t>техническое обслуживание оборудования/транспорта</t>
  </si>
  <si>
    <t>5.11.</t>
  </si>
  <si>
    <t>поверка средств измерении</t>
  </si>
  <si>
    <t>5.12.</t>
  </si>
  <si>
    <t>замеры электроустановок</t>
  </si>
  <si>
    <t>5.13.</t>
  </si>
  <si>
    <t>экспертиза объектов, товаров и услуг</t>
  </si>
  <si>
    <t>5.14.</t>
  </si>
  <si>
    <t>II</t>
  </si>
  <si>
    <t>Расходы периода, всего</t>
  </si>
  <si>
    <t>Общие и административные расходы, всего</t>
  </si>
  <si>
    <t>6.1.</t>
  </si>
  <si>
    <t xml:space="preserve">заработная плата административного персонала </t>
  </si>
  <si>
    <t>6.2.</t>
  </si>
  <si>
    <t>6.3.</t>
  </si>
  <si>
    <t>6.4.</t>
  </si>
  <si>
    <t>Прочие административные расходы</t>
  </si>
  <si>
    <t>услуги банка</t>
  </si>
  <si>
    <t>командировочные расходы            </t>
  </si>
  <si>
    <t>типографские расходы</t>
  </si>
  <si>
    <t>информационные услуги</t>
  </si>
  <si>
    <t>канцелярские товары</t>
  </si>
  <si>
    <t>техосмотр транспортных средств</t>
  </si>
  <si>
    <t>противопожарные мероприятия</t>
  </si>
  <si>
    <t>7</t>
  </si>
  <si>
    <t>Расходы на выплату вознаграждений</t>
  </si>
  <si>
    <t>III</t>
  </si>
  <si>
    <t>Всего затрат на предоставление услуг</t>
  </si>
  <si>
    <t>IV</t>
  </si>
  <si>
    <t>Прибыль</t>
  </si>
  <si>
    <t>V</t>
  </si>
  <si>
    <t>Регулируемая база задействованных активов</t>
  </si>
  <si>
    <t>VI</t>
  </si>
  <si>
    <t>Всего доходов</t>
  </si>
  <si>
    <t>VII</t>
  </si>
  <si>
    <t>Объем оказываемых услуг</t>
  </si>
  <si>
    <t>тыс. Гкал</t>
  </si>
  <si>
    <t>VIII</t>
  </si>
  <si>
    <t>%</t>
  </si>
  <si>
    <t>ІX</t>
  </si>
  <si>
    <t>тенге/Гкал</t>
  </si>
  <si>
    <t>X</t>
  </si>
  <si>
    <t>Возмещение средств из местного бюджета</t>
  </si>
  <si>
    <t>XI</t>
  </si>
  <si>
    <t>Всего доходов с учетом возмещения из местного бюджета</t>
  </si>
  <si>
    <t>XII</t>
  </si>
  <si>
    <t>Тариф без НДС с учетом возмещения средств из бюджета</t>
  </si>
  <si>
    <t>Справочно:</t>
  </si>
  <si>
    <t>8</t>
  </si>
  <si>
    <t>Среднесписочная численность персонала</t>
  </si>
  <si>
    <t>человек</t>
  </si>
  <si>
    <t>8.1.</t>
  </si>
  <si>
    <t>производственного персонала</t>
  </si>
  <si>
    <t>8.2.</t>
  </si>
  <si>
    <t>административного персонала</t>
  </si>
  <si>
    <t>9</t>
  </si>
  <si>
    <t>Среднемесячная заработная плата</t>
  </si>
  <si>
    <t>тенге</t>
  </si>
  <si>
    <t>9.1.</t>
  </si>
  <si>
    <t>9.2.</t>
  </si>
  <si>
    <t>вода питьевая</t>
  </si>
  <si>
    <t>5.6.</t>
  </si>
  <si>
    <t>техническое обслуживание оборудования\транспорта</t>
  </si>
  <si>
    <t>мониторинг подземных вод</t>
  </si>
  <si>
    <t>тыс. м3</t>
  </si>
  <si>
    <t>Нормативные технические потери</t>
  </si>
  <si>
    <t>тенге/м3</t>
  </si>
  <si>
    <t>охрана труда и техника безопасности</t>
  </si>
  <si>
    <t>экологический мониторинг</t>
  </si>
  <si>
    <t xml:space="preserve"> </t>
  </si>
  <si>
    <t>Затраты на производство товаров и предоставление услуг, всего</t>
  </si>
  <si>
    <t>прочие затраты не предусмотренные тарифной сметой</t>
  </si>
  <si>
    <t>Затраты на производство товаров  и предоставление услуг, всего   </t>
  </si>
  <si>
    <t>Затраты на производство товаров  и предоставление услуг, всего</t>
  </si>
  <si>
    <t>4</t>
  </si>
  <si>
    <t>услуги перевозок</t>
  </si>
  <si>
    <t>услуги медицинские</t>
  </si>
  <si>
    <t>услуги информационные</t>
  </si>
  <si>
    <t>страхование работника обязательное</t>
  </si>
  <si>
    <t>страхование ГПО опасных объектов обязательное</t>
  </si>
  <si>
    <t>страхование экологическое обязательное</t>
  </si>
  <si>
    <t>страхование ГПО владельцев автотранспорта обязательное</t>
  </si>
  <si>
    <t>страхование ГПО перевозчика перед пассажирами обязательное</t>
  </si>
  <si>
    <t>страхование автотранспорта/техники добровольное</t>
  </si>
  <si>
    <t>2.3.</t>
  </si>
  <si>
    <t>2.4.</t>
  </si>
  <si>
    <t>социальный налог</t>
  </si>
  <si>
    <t>социальное отчисление</t>
  </si>
  <si>
    <t>ОСМС</t>
  </si>
  <si>
    <t>6.5.</t>
  </si>
  <si>
    <t>6.6.</t>
  </si>
  <si>
    <t>6.6.1.</t>
  </si>
  <si>
    <t>6.6.2.</t>
  </si>
  <si>
    <t>6.6.3.</t>
  </si>
  <si>
    <t>6.6.4.</t>
  </si>
  <si>
    <t>6.6.5.</t>
  </si>
  <si>
    <t>6.6.6.</t>
  </si>
  <si>
    <t>6.6.7.</t>
  </si>
  <si>
    <t>6.6.8.</t>
  </si>
  <si>
    <t>налоги прочие</t>
  </si>
  <si>
    <t>5.6.1.</t>
  </si>
  <si>
    <t>5.6.2.</t>
  </si>
  <si>
    <t>5.6.3.</t>
  </si>
  <si>
    <t>5.6.4.</t>
  </si>
  <si>
    <t>5.6.5.</t>
  </si>
  <si>
    <t>5.6.6.</t>
  </si>
  <si>
    <t>Сырье и материалы</t>
  </si>
  <si>
    <t>Электроэнергия</t>
  </si>
  <si>
    <t>Тепловая энергия</t>
  </si>
  <si>
    <t>Статья затрат</t>
  </si>
  <si>
    <t>Сумма по ТС</t>
  </si>
  <si>
    <t>Вода</t>
  </si>
  <si>
    <t>Зарплата всего</t>
  </si>
  <si>
    <t>СН</t>
  </si>
  <si>
    <t>СО</t>
  </si>
  <si>
    <t>Амортизация</t>
  </si>
  <si>
    <t>ТекРемонт</t>
  </si>
  <si>
    <t>Связь</t>
  </si>
  <si>
    <t>Охрана</t>
  </si>
  <si>
    <t>Обучение</t>
  </si>
  <si>
    <t>КомУслуги</t>
  </si>
  <si>
    <t>Страхование</t>
  </si>
  <si>
    <t>ОхранаОС</t>
  </si>
  <si>
    <t>ТОиРемонт</t>
  </si>
  <si>
    <t>Поверка</t>
  </si>
  <si>
    <t>Замеры</t>
  </si>
  <si>
    <t>Экспертиза</t>
  </si>
  <si>
    <t>МедУслуги</t>
  </si>
  <si>
    <t>Охрана ТиТБ</t>
  </si>
  <si>
    <t>ЭколМониторинг</t>
  </si>
  <si>
    <t>Перевозки</t>
  </si>
  <si>
    <t>Банк</t>
  </si>
  <si>
    <t>Командировка</t>
  </si>
  <si>
    <t>Типография</t>
  </si>
  <si>
    <t>СМИ</t>
  </si>
  <si>
    <t>ТехОсмотр</t>
  </si>
  <si>
    <t>Противопожарные</t>
  </si>
  <si>
    <t>Налоги прочие</t>
  </si>
  <si>
    <t>Мониторинг Воды</t>
  </si>
  <si>
    <t>ТС</t>
  </si>
  <si>
    <t>Т</t>
  </si>
  <si>
    <t>В</t>
  </si>
  <si>
    <t>К</t>
  </si>
  <si>
    <t>Ж</t>
  </si>
  <si>
    <t>Отклонение</t>
  </si>
  <si>
    <t>АУП</t>
  </si>
  <si>
    <t>ПП</t>
  </si>
  <si>
    <t>ХОВ</t>
  </si>
  <si>
    <t>всего</t>
  </si>
  <si>
    <t>Фактически сложившиеся показатели</t>
  </si>
  <si>
    <t>Численность</t>
  </si>
  <si>
    <t>Факт</t>
  </si>
  <si>
    <t>БюджетСредства</t>
  </si>
  <si>
    <t>Затраты всего</t>
  </si>
  <si>
    <t>Расчетная ведомость организаций</t>
  </si>
  <si>
    <t>Организация</t>
  </si>
  <si>
    <t>Отработанное время</t>
  </si>
  <si>
    <t>Начальное сальдо</t>
  </si>
  <si>
    <t>Всего начислено</t>
  </si>
  <si>
    <t>Оклад по дням</t>
  </si>
  <si>
    <t>Оплата по часовому тарифу</t>
  </si>
  <si>
    <t>Оплата сверхурочных часов</t>
  </si>
  <si>
    <t>Доплата за руководство бригадой</t>
  </si>
  <si>
    <t>Оплата праздничных и выходных дней</t>
  </si>
  <si>
    <t>Доплата за работу в праздники и выходные</t>
  </si>
  <si>
    <t>Доплата за ночные часы</t>
  </si>
  <si>
    <t>Стимулирующая доплата</t>
  </si>
  <si>
    <t>Оплата больничных листов</t>
  </si>
  <si>
    <t>Оплата БЛ по травме на производстве</t>
  </si>
  <si>
    <t>Оплата по среднему заработку</t>
  </si>
  <si>
    <t>Оплата социального отпуска</t>
  </si>
  <si>
    <t>Оплата экологический отпуска</t>
  </si>
  <si>
    <t>Оплата дополнительного отпуска</t>
  </si>
  <si>
    <t>Оплата отпуска</t>
  </si>
  <si>
    <t>Доплата до существующей ЗП-10700</t>
  </si>
  <si>
    <t>Надбавка к тарифу за подготовит заключит работы</t>
  </si>
  <si>
    <t>Доплата за ночные дисп ПО</t>
  </si>
  <si>
    <t>Выплаты по кол. договору</t>
  </si>
  <si>
    <t>Премия повременная</t>
  </si>
  <si>
    <t>Компенсация отпуска при увольнении</t>
  </si>
  <si>
    <t>Текущая премия</t>
  </si>
  <si>
    <t>Экологическая доплата</t>
  </si>
  <si>
    <t>Премия единовременная</t>
  </si>
  <si>
    <t>Материальная помощ на погребение</t>
  </si>
  <si>
    <t>Материальная помощь на оздоровление согл. Закона 1468-XII ст.13 п.1 пп.4</t>
  </si>
  <si>
    <t>Всего удержано</t>
  </si>
  <si>
    <t>ИПН</t>
  </si>
  <si>
    <t>Удержание по исп. листу процентом</t>
  </si>
  <si>
    <t>Удержание по исп. листу процентом до предела</t>
  </si>
  <si>
    <t>Почтовый сбор по исп. листам</t>
  </si>
  <si>
    <t>Удержание по исп. листу по МРП</t>
  </si>
  <si>
    <t>Профсоюзные взносы</t>
  </si>
  <si>
    <t>Нур Отан</t>
  </si>
  <si>
    <t>Союз Молодежи</t>
  </si>
  <si>
    <t>Удержание подотчетной суммы</t>
  </si>
  <si>
    <t>Страховые взносы</t>
  </si>
  <si>
    <t>ПТВС коммунальные услуги</t>
  </si>
  <si>
    <t>САТ ТАЗАЛЫК ком. услуги</t>
  </si>
  <si>
    <t>ОПВ</t>
  </si>
  <si>
    <t>Всего выплачено</t>
  </si>
  <si>
    <t>Перечислено в банк (аванс)</t>
  </si>
  <si>
    <t>Возвращено из банка (аванс)</t>
  </si>
  <si>
    <t>Конечное сальдо</t>
  </si>
  <si>
    <t>Всего отчислений</t>
  </si>
  <si>
    <t>Отчисления ОСМС</t>
  </si>
  <si>
    <t>Социальный налог</t>
  </si>
  <si>
    <t>Социальные отчисления</t>
  </si>
  <si>
    <t>Налоговые вычеты</t>
  </si>
  <si>
    <t>Вычет ОПВ</t>
  </si>
  <si>
    <t>Расходы на оплату вознаграждений по ипотечным жилищным займам</t>
  </si>
  <si>
    <t>Стандартный 1 МЗП</t>
  </si>
  <si>
    <t>Подразделение организации</t>
  </si>
  <si>
    <t>Отработано дней</t>
  </si>
  <si>
    <t>Отработано часов</t>
  </si>
  <si>
    <t>Сумма</t>
  </si>
  <si>
    <t>Сотрудник</t>
  </si>
  <si>
    <t>Абонентный отдел</t>
  </si>
  <si>
    <t>Абдуалиева Курманай Тамабаевна</t>
  </si>
  <si>
    <t>Абдулганиева Светлана Вадимовна</t>
  </si>
  <si>
    <t>Бирманова Ляззат Муханбетрахимовна</t>
  </si>
  <si>
    <t>Дарибаева Ажар Агмановна</t>
  </si>
  <si>
    <t>Касимова Асель Бактияровна</t>
  </si>
  <si>
    <t>Серикбаева Сабира Сарсеновна</t>
  </si>
  <si>
    <t>Укибаева Ботагоз Махмутовна</t>
  </si>
  <si>
    <t>Административно-хозяйственный отдел</t>
  </si>
  <si>
    <t>Байкасов Шахаркали Серикович</t>
  </si>
  <si>
    <t>Оразбаев Серик Тукенович</t>
  </si>
  <si>
    <t>Серженко Елена Васильевна</t>
  </si>
  <si>
    <t>АСОДУЭ</t>
  </si>
  <si>
    <t>Белгибеков Ерболат Бауржанович</t>
  </si>
  <si>
    <t>Некрасов Максим Владимирович</t>
  </si>
  <si>
    <t>Бюро бухгалтерского учета</t>
  </si>
  <si>
    <t>Амирхан Аселя Жумашевна</t>
  </si>
  <si>
    <t>Булах Елена Анатольевна</t>
  </si>
  <si>
    <t>Жумабекова Молдир Еркиновна</t>
  </si>
  <si>
    <t>Кусаинова Гульзира Маратовна</t>
  </si>
  <si>
    <t>Митрофаненко Татьяна Юрьевна</t>
  </si>
  <si>
    <t>Мусилова Рая Бакытбековна</t>
  </si>
  <si>
    <t>Оспанова Маржан Нургазиевна</t>
  </si>
  <si>
    <t>Сулейменова Самал Кайратовна</t>
  </si>
  <si>
    <t>Шалкарбаева Динара Абушариповна</t>
  </si>
  <si>
    <t>Шалкибаева Айслу Набиевна</t>
  </si>
  <si>
    <t>Шахмагамбетова Ляззат Буранбаевна</t>
  </si>
  <si>
    <t>Шолаева Жибек Чапаевна</t>
  </si>
  <si>
    <t>Отдел безопасности, охраны труда и экологии</t>
  </si>
  <si>
    <t>Нарбаева Фарида Сагатовна</t>
  </si>
  <si>
    <t>Сырманова Гульжазира Нурланбековна</t>
  </si>
  <si>
    <t>Токсеитов Асылхан Егизбаевич</t>
  </si>
  <si>
    <t>Отдел материально-технического снабжения</t>
  </si>
  <si>
    <t>Абрезов Бекжан Абзалұлы</t>
  </si>
  <si>
    <t>Морозова Эльвира Рисвановна</t>
  </si>
  <si>
    <t>Муханова Алия Садыковна</t>
  </si>
  <si>
    <t>Отдел организации труда, заработной платы и кадров</t>
  </si>
  <si>
    <t>Айдарханова Бахытгул Кыдырбековна</t>
  </si>
  <si>
    <t>Бегаева Бахит Оримбековна</t>
  </si>
  <si>
    <t>Биримбетова Гульбакыт Изтолеуовна</t>
  </si>
  <si>
    <t>Жумабекова Асель Еркиновна</t>
  </si>
  <si>
    <t>Иманбердиева Кульзипа Молдахановна</t>
  </si>
  <si>
    <t>Оразбаева Мария Абикеновна</t>
  </si>
  <si>
    <t>Сауленбекова Айгуль Дюсенбековна</t>
  </si>
  <si>
    <t>Планово-экономический отдел</t>
  </si>
  <si>
    <t>Айдарханова Рауаят Бахытовна</t>
  </si>
  <si>
    <t>Бейсенбаева Баян Токжановна</t>
  </si>
  <si>
    <t>Жандарбеков Алмас Алимбекович</t>
  </si>
  <si>
    <t>Производственно-технический отдел</t>
  </si>
  <si>
    <t>Алтынбеков Нурбейбит Кайратович</t>
  </si>
  <si>
    <t>Аубакиров Канат Аскарович</t>
  </si>
  <si>
    <t>Галушко Людмила Михайловна</t>
  </si>
  <si>
    <t>Гилева Галина Ивановна</t>
  </si>
  <si>
    <t>Демчук Светлана Васильевна</t>
  </si>
  <si>
    <t>Краснухина Зинаида Константиновна</t>
  </si>
  <si>
    <t>Мейер Евгения Петровна</t>
  </si>
  <si>
    <t>Убайдилдинов Алтай Сейдазымович</t>
  </si>
  <si>
    <t>Улыбышева Елена Александровна</t>
  </si>
  <si>
    <t>Фрисова Ольга Валерьевна</t>
  </si>
  <si>
    <t>Шалабаева Меруерт Сейдахметовна</t>
  </si>
  <si>
    <t>Управление</t>
  </si>
  <si>
    <t>Абдрахаев Батыр Есинтаевич</t>
  </si>
  <si>
    <t>Айсинов Марат Кахарманович</t>
  </si>
  <si>
    <t>Жумабеков Еркин Тулегенович</t>
  </si>
  <si>
    <t>Ильясов Галымжан Булатович</t>
  </si>
  <si>
    <t>Качак Дмитрий Игоревич</t>
  </si>
  <si>
    <t>Мамбетов Кайрат Мадиевич</t>
  </si>
  <si>
    <t>Мукибаев Алмас Дуйсенович</t>
  </si>
  <si>
    <t>Ни Виктор Терентьевич</t>
  </si>
  <si>
    <t>Темирбеков Нурбол Сансызбаевич</t>
  </si>
  <si>
    <t>Утепбергенов Азамат Кабдрахманович</t>
  </si>
  <si>
    <t>Юридический отдел</t>
  </si>
  <si>
    <t>Баймагамбетова Диана Умиргалиевна</t>
  </si>
  <si>
    <t>Ескенова Лайла Маратовна</t>
  </si>
  <si>
    <t>ИТР</t>
  </si>
  <si>
    <t>ИТР Служба эксплуатации и оборудования</t>
  </si>
  <si>
    <t>Жанибеков Малик Мейрамбаевич</t>
  </si>
  <si>
    <t>Магзумов Руслан Женисович</t>
  </si>
  <si>
    <t>ИТР Химическая лаборатория</t>
  </si>
  <si>
    <t>Григорьева Ирина Юрьевна</t>
  </si>
  <si>
    <t>Романов Владимир Васильевич</t>
  </si>
  <si>
    <t>ИТР. Цех водопровода и канализации</t>
  </si>
  <si>
    <t>Айтбаев Азамат Мухамбеткадырович</t>
  </si>
  <si>
    <t>ИТР. Цех тепловые сети</t>
  </si>
  <si>
    <t>Ауезов Куанбек Сабитович</t>
  </si>
  <si>
    <t>Байсалбеков Балгабек Жамангаринович</t>
  </si>
  <si>
    <t>Калменов Жумабай Умарбекович</t>
  </si>
  <si>
    <t>Магзумов Бактдияр Женисович</t>
  </si>
  <si>
    <t>Профком</t>
  </si>
  <si>
    <t>Акешов Умарали Нишанович</t>
  </si>
  <si>
    <t>Саурамбекова Сауле Жумабековна</t>
  </si>
  <si>
    <t>Прочие</t>
  </si>
  <si>
    <t>Абдрахманова Камила Жакаевна</t>
  </si>
  <si>
    <t>Абилдина Динар Сарсеновна</t>
  </si>
  <si>
    <t>Алибаева Элмира Кудайбергеновна</t>
  </si>
  <si>
    <t>Алтынбекова Гулманат Бостановна</t>
  </si>
  <si>
    <t>Аманжолова Маржангүл Аманжолқызы</t>
  </si>
  <si>
    <t>Есназарова Гульнар Камараденовна</t>
  </si>
  <si>
    <t>Жалбырова Шахаризада Омирзаковна</t>
  </si>
  <si>
    <t>Жаппасбаева Гаухар Шахмуратовна</t>
  </si>
  <si>
    <t>Карабекова Сауле Толеубаевна</t>
  </si>
  <si>
    <t>Кожина Алмаз Асимхановна</t>
  </si>
  <si>
    <t>Сагдиева Ольга Сергеевна</t>
  </si>
  <si>
    <t>Сактапбергенова Манат Бергеновна</t>
  </si>
  <si>
    <t>Сейтжаппарова Назира Мухамбетовна</t>
  </si>
  <si>
    <t>Шамбулова Гулнур Калиевна</t>
  </si>
  <si>
    <t>АХО</t>
  </si>
  <si>
    <t>Абдраева Бейсенкуль Калиевна</t>
  </si>
  <si>
    <t>Абдуахитова Татигуль Мнайдаровна</t>
  </si>
  <si>
    <t>Бадильбекова Токжан Газизовна</t>
  </si>
  <si>
    <t>Байболатова Сауле Жарылгаповна</t>
  </si>
  <si>
    <t>Баймаганбетова Айнур Алмасовна</t>
  </si>
  <si>
    <t>Батешова Сыргакул Тукеновна</t>
  </si>
  <si>
    <t>Бекбосынова Салкен Тулеутаевна</t>
  </si>
  <si>
    <t>Жамекеева Айгуль Таллина</t>
  </si>
  <si>
    <t>Жанабаева Айткуль Казкеновна</t>
  </si>
  <si>
    <t>Жанадилов Арыстан Балгабаевич</t>
  </si>
  <si>
    <t>Жумабеков Самат Шарипович</t>
  </si>
  <si>
    <t>Кабдулаева Руслан Муслманбековна</t>
  </si>
  <si>
    <t>Калдыбекова Майгул</t>
  </si>
  <si>
    <t>Каражоргина Балгынкул Муталовна</t>
  </si>
  <si>
    <t>Касымова Газиза Сейтказымовна</t>
  </si>
  <si>
    <t>Кутыбарова Бакытгул Жарылкасыновна</t>
  </si>
  <si>
    <t>Маханова Замира Алимовна</t>
  </si>
  <si>
    <t>Муканова Гульбану Молдахметовна</t>
  </si>
  <si>
    <t>Мырзахметова Гульзада Рустемовна</t>
  </si>
  <si>
    <t>Омаров Муратбек Доскенович</t>
  </si>
  <si>
    <t>Сагимбаева Анар Шабазовна</t>
  </si>
  <si>
    <t>Сәмет Марғұлан Нақыпбекұлы</t>
  </si>
  <si>
    <t>Смагулова Орик Сеитовна</t>
  </si>
  <si>
    <t>Табысова Асылтас Табысовна</t>
  </si>
  <si>
    <t>Тайгуленов Абдигали Муратович</t>
  </si>
  <si>
    <t>Токсеитова Жанар Сатыпалдықызы</t>
  </si>
  <si>
    <t>Төлен Мейрам Берікұлы</t>
  </si>
  <si>
    <t>Уразбаева Ляззат Биржановна</t>
  </si>
  <si>
    <t>Юсупов Боде Серикович</t>
  </si>
  <si>
    <t>дисп служба</t>
  </si>
  <si>
    <t>Абишева Роза Шукурбаевна</t>
  </si>
  <si>
    <t>рабочие АСОДУЭ</t>
  </si>
  <si>
    <t>Данилов Игорь Васильевич</t>
  </si>
  <si>
    <t>Оспанов Мейран Жанбирбаевич</t>
  </si>
  <si>
    <t>Савин Святослав Юрьевич</t>
  </si>
  <si>
    <t>Склад</t>
  </si>
  <si>
    <t>Адырбаев Ардак Сагынбекович</t>
  </si>
  <si>
    <t>Мендышева Айсулу Кабдикаликовна</t>
  </si>
  <si>
    <t>Нурманов Куаныш Жумартович</t>
  </si>
  <si>
    <t>Сайдалинов Мадияр Нұрғалиұлы</t>
  </si>
  <si>
    <t>Ташенова Бану Бакытжановна</t>
  </si>
  <si>
    <t>Рабочие по благоустройству, по программе развития</t>
  </si>
  <si>
    <t>Гайдуков Сергей Сергеевич</t>
  </si>
  <si>
    <t>Дәулетхалиұлы Әлихан</t>
  </si>
  <si>
    <t>Дүйсенбек Мәди Ермұханұлы</t>
  </si>
  <si>
    <t>Жаманбаев Галымжан Ермекович</t>
  </si>
  <si>
    <t>Каратаев Ерболат Кабылович</t>
  </si>
  <si>
    <t>Мальгин  Борис  Юрьевич</t>
  </si>
  <si>
    <t>Мошков Александр Олегович</t>
  </si>
  <si>
    <t>Саликбаев Жумабек Койшинович</t>
  </si>
  <si>
    <t>Тагаев Мейржан Ходжамурат улы</t>
  </si>
  <si>
    <t>Утебаев Хафиз Казыбекович</t>
  </si>
  <si>
    <t>Худяков Дмитрий Юрьевич</t>
  </si>
  <si>
    <t>Ремонтно-строительный участок</t>
  </si>
  <si>
    <t>Атабаев Кенжебек Койшиевич</t>
  </si>
  <si>
    <t>Бәкіров Мұхамеджан Аманбайұлы</t>
  </si>
  <si>
    <t>Бегаева Гульнара Сериковна</t>
  </si>
  <si>
    <t>Гимранова Венера Юнусовна</t>
  </si>
  <si>
    <t>Гуркин Сергей Владимирович</t>
  </si>
  <si>
    <t>Джурий Ирина Анатольевна</t>
  </si>
  <si>
    <t>Кульсейтова Асемкуль Кульбаевна</t>
  </si>
  <si>
    <t>Махметова Майраш Оспанбаевна</t>
  </si>
  <si>
    <t>Сулейменова Лаззат Дауеловна</t>
  </si>
  <si>
    <t>Тусупова Айман Козайдаркызы</t>
  </si>
  <si>
    <t>Юрченко Елена Геннадьевна</t>
  </si>
  <si>
    <t>Служба эксплуатации оборудования</t>
  </si>
  <si>
    <t>Аристанов Галимжан Касымбекович</t>
  </si>
  <si>
    <t>Әбдіқапар Мәулен Жұмабекұлы</t>
  </si>
  <si>
    <t>Бримжанов Сейткасым Жалгасбаевич</t>
  </si>
  <si>
    <t>Булекбаев Толеугали Макишевич</t>
  </si>
  <si>
    <t>Дюсенбеков Асхат Ахатович</t>
  </si>
  <si>
    <t>Жумабеков Есенгали Дакенович</t>
  </si>
  <si>
    <t>Исмаилов Серик Базарович</t>
  </si>
  <si>
    <t>Пиралиев Нуржас Муратбекович</t>
  </si>
  <si>
    <t>Сагинбаев Жанай Шабазович</t>
  </si>
  <si>
    <t>Сейтжаппаров Турсынбек Асангазиевич</t>
  </si>
  <si>
    <t>Софинов Канат Аманбаевич</t>
  </si>
  <si>
    <t>Толкымбеков Гылымбек Хамзеевич</t>
  </si>
  <si>
    <t>Абдрахманова Лязат Еламановна</t>
  </si>
  <si>
    <t>Айтжанов Куанышбек Айбекович</t>
  </si>
  <si>
    <t>Алтынбеков Туйгынбек Куандыкович</t>
  </si>
  <si>
    <t>Амирбеков Танат Калибекович</t>
  </si>
  <si>
    <t>Арыстанбекова Мирамкуль Ертаевна</t>
  </si>
  <si>
    <t>Әбдуахит Сағадат Қаратайұлы</t>
  </si>
  <si>
    <t>Баян Жиынбай Талғатұлы</t>
  </si>
  <si>
    <t>Бултуриков Амирхан Сабитович</t>
  </si>
  <si>
    <t>Гамаюнов Руслан Андреевич</t>
  </si>
  <si>
    <t>Дауенов Айдар Айранбаевич</t>
  </si>
  <si>
    <t>Джуванишев Толеубек Андарбекович</t>
  </si>
  <si>
    <t>Ерғалиұлы Серікбол</t>
  </si>
  <si>
    <t>Есенқұлов Бекайдар Төлеубайұлы</t>
  </si>
  <si>
    <t>Жумадилов Жанат Алиаскарович</t>
  </si>
  <si>
    <t>Ибраев Жасулан Оракбаевич</t>
  </si>
  <si>
    <t>Ибраев Сейтазим Калиевич</t>
  </si>
  <si>
    <t>Калугина Анна Анатольевна</t>
  </si>
  <si>
    <t>Калханов Азат Бейсенбаевич</t>
  </si>
  <si>
    <t>Касенов Танатар Рамазанович</t>
  </si>
  <si>
    <t>Крэулен Татьяна Васильевна</t>
  </si>
  <si>
    <t>Кудабаев Абдиманап Алиевич</t>
  </si>
  <si>
    <t>Майгараев Кайрат Оспанбекович</t>
  </si>
  <si>
    <t>Махатов Махсут Мухитбекович</t>
  </si>
  <si>
    <t>Машенов Алмаз Куракбаевич</t>
  </si>
  <si>
    <t>Меликова Дания Сергеевна</t>
  </si>
  <si>
    <t>Нурымов Сагыдат Бегдаулетович</t>
  </si>
  <si>
    <t>Омарова Майра Битурсыновна</t>
  </si>
  <si>
    <t>Петрова Елена Анатольевна</t>
  </si>
  <si>
    <t>Раимбеков Медетбек Шарыбекович</t>
  </si>
  <si>
    <t>Рихлюк Василий Михайлович</t>
  </si>
  <si>
    <t>Сейдахметов Ерсұлтан Ордабайұлы</t>
  </si>
  <si>
    <t>Сейтжанов Адил Куанышович</t>
  </si>
  <si>
    <t>Сулейменов Амангельды Суендикович</t>
  </si>
  <si>
    <t>Тансыкбаева Калампыр Айткалиевна</t>
  </si>
  <si>
    <t>Тасмаганбетов Жанболат Танатарович</t>
  </si>
  <si>
    <t>Утеулиева Айсулу Кундакбаевна</t>
  </si>
  <si>
    <t>Юрченко Владимир Евгеньевич</t>
  </si>
  <si>
    <t>Алжапбаров Данияр Куанышович (осн.)</t>
  </si>
  <si>
    <t>Алиакпаров Данияр Султанович</t>
  </si>
  <si>
    <t>Участок западный район каналилизация</t>
  </si>
  <si>
    <t>Абишев Думан Серикович</t>
  </si>
  <si>
    <t>Әбілдә Еркебұлан Бейсенбекұлы</t>
  </si>
  <si>
    <t>Жумабеков Марат Татиманович</t>
  </si>
  <si>
    <t>Жұмағұл Еламан Маратұлы</t>
  </si>
  <si>
    <t>Ляут Юрий Альбертович</t>
  </si>
  <si>
    <t>Абдрахманов Жумагали Касымович</t>
  </si>
  <si>
    <t>Айдарханова Гульнара Омирбековна</t>
  </si>
  <si>
    <t>Асаева Екатерина Николаевна</t>
  </si>
  <si>
    <t>Аульбеков Адил Абдувалиевич</t>
  </si>
  <si>
    <t>Ахметова Дарига Куанышбековна</t>
  </si>
  <si>
    <t>Баязитов Нурлан Умирзакович</t>
  </si>
  <si>
    <t>Безлепкина Галина Андреевна</t>
  </si>
  <si>
    <t>Берлибеков Талгат Булатович</t>
  </si>
  <si>
    <t>Бороздин Михаил Сергеевич</t>
  </si>
  <si>
    <t>Елдос Марғұлан Әбдібекұлы</t>
  </si>
  <si>
    <t>Есенбек Ақтөре Орақбайұлы</t>
  </si>
  <si>
    <t>Жайлаубаев Асхат Тилекович</t>
  </si>
  <si>
    <t>Завьялова Ирина Николаевна</t>
  </si>
  <si>
    <t>Исанбаев Нурбулат Серикбаевич</t>
  </si>
  <si>
    <t>Календарь Наталья Васильевна</t>
  </si>
  <si>
    <t>Кулжабеков Данияр Жекенулы</t>
  </si>
  <si>
    <t>Кулмаганбетова Кулняш Койбагоровна</t>
  </si>
  <si>
    <t>Курманбаева Куралай Айтбаевна</t>
  </si>
  <si>
    <t>Курманов Жанбырбай Советович</t>
  </si>
  <si>
    <t>Қасым Айбек Әлімұлы</t>
  </si>
  <si>
    <t>Манатов Руслан Нугманович</t>
  </si>
  <si>
    <t>Молдагалиева Гайни Азырбековна</t>
  </si>
  <si>
    <t>Мусатаев Баймулда Абдрахманович</t>
  </si>
  <si>
    <t>Найзагулов Шынболат Сансызбаевич</t>
  </si>
  <si>
    <t>Накипбеков Куаныш Берденович</t>
  </si>
  <si>
    <t>Оксикбаев Багдат Кушербаевич</t>
  </si>
  <si>
    <t>Саринов Каныш Касымович</t>
  </si>
  <si>
    <t>Сулейменов Муратбек Нурманович</t>
  </si>
  <si>
    <t>Таубаева Аманкул Казтаевна</t>
  </si>
  <si>
    <t>Убайдильденова Акерке Сейдазимовна</t>
  </si>
  <si>
    <t>Хасенов Акзат Саркытович</t>
  </si>
  <si>
    <t>Участок канализация (п.Жезказган) -&gt; Цех водопровода и канализации</t>
  </si>
  <si>
    <t>Бегаев Канат Досанович</t>
  </si>
  <si>
    <t>Дауенов Сайранбай Абжанович</t>
  </si>
  <si>
    <t>Джаканов Аскар Кутпанбаевич</t>
  </si>
  <si>
    <t>Кыянбеков Каип Сейтбекович</t>
  </si>
  <si>
    <t>Розенберг Сергей Владимирович</t>
  </si>
  <si>
    <t>Участок тепловые сети (г.Сатпаев)</t>
  </si>
  <si>
    <t>Ақылбаева Ақмарал Жасұланқызы</t>
  </si>
  <si>
    <t>Алькаева Мария Владасовна</t>
  </si>
  <si>
    <t>Апекова Марина Акимовна</t>
  </si>
  <si>
    <t>Аширбеков Ералы Оразович</t>
  </si>
  <si>
    <t>Аширбекова Айнакуль Ахмедиевна</t>
  </si>
  <si>
    <t>Базылбекова Гулнар Аитбаевна</t>
  </si>
  <si>
    <t>Балабаев Наурызбек Маратович</t>
  </si>
  <si>
    <t>Балабеков Балга Достиярович</t>
  </si>
  <si>
    <t>Балтин Рустем Толеубаевич</t>
  </si>
  <si>
    <t>Барлыбай Абылайхан Аязбайулы</t>
  </si>
  <si>
    <t>Булекбаева Бибигуль Макишовна</t>
  </si>
  <si>
    <t>Ескермесов Олжас Берикович</t>
  </si>
  <si>
    <t>Жакаева Сулушаш Сеитбековна</t>
  </si>
  <si>
    <t>Измадинова Айжамал Жаксылыковна</t>
  </si>
  <si>
    <t>Ильясов Муслим Январбекович</t>
  </si>
  <si>
    <t>Иманбаева Зауре Бейсеновна</t>
  </si>
  <si>
    <t>Калменов Омирали Омарбекович</t>
  </si>
  <si>
    <t>Каргатаев Жездыбай Карикболович</t>
  </si>
  <si>
    <t>Каримбаева Айнагул Жалеловна</t>
  </si>
  <si>
    <t>Коваленко Светлана Васильевна</t>
  </si>
  <si>
    <t>Колесник Юрий Федорович</t>
  </si>
  <si>
    <t>Конаева Бейсенкуль Шайзадина</t>
  </si>
  <si>
    <t>Макаренко Анастасия Олеговна</t>
  </si>
  <si>
    <t>Массора Елена Ивановна</t>
  </si>
  <si>
    <t>Молдагалиева Бактжамал Сергазыевна</t>
  </si>
  <si>
    <t>Оманаев Бейсен Абсаттарович</t>
  </si>
  <si>
    <t>Омарбекова Раушан Рахметулловна</t>
  </si>
  <si>
    <t>Орынбаев Кенжебек Рашитович</t>
  </si>
  <si>
    <t>Отыншиева Зубайра Омаровна</t>
  </si>
  <si>
    <t>Переведенцева Любовь Ивановна</t>
  </si>
  <si>
    <t>Сақтапберген Досбол Дүйсенұлы</t>
  </si>
  <si>
    <t>Саржанов Акберген Даулетбаевич</t>
  </si>
  <si>
    <t>Сергиенко Анна Александровна</t>
  </si>
  <si>
    <t>Султанова Гульнара Сиддиковна</t>
  </si>
  <si>
    <t>Таңырберген Олжас Ерланұлы</t>
  </si>
  <si>
    <t>Татагулов Кендебай Амангельдиевич</t>
  </si>
  <si>
    <t>Тлеуханова  Галия Болатовна</t>
  </si>
  <si>
    <t>Толкынбекова Нурсауле Хамзеевна</t>
  </si>
  <si>
    <t>Туленова Кулайхан Амановна</t>
  </si>
  <si>
    <t>Тулеубаев Сагинтай Муканович</t>
  </si>
  <si>
    <t>Ченцова Раиса</t>
  </si>
  <si>
    <t>Шахманов Канат Кажыкенович</t>
  </si>
  <si>
    <t>Шорохова Татьяна Викторовна</t>
  </si>
  <si>
    <t>Абдрашев Талгат Тлеубергенович</t>
  </si>
  <si>
    <t>Аканов Фархат Бауыржанович</t>
  </si>
  <si>
    <t>Алмаганбетов Асхат Калкаманович</t>
  </si>
  <si>
    <t>Бекмаганбетова Алия Сайлаубековна</t>
  </si>
  <si>
    <t>Герич Ирина Васильевна</t>
  </si>
  <si>
    <t>Дышук Евгения Анатольевна</t>
  </si>
  <si>
    <t>Дюсенбекова Гулнур Жасулановна</t>
  </si>
  <si>
    <t>Елькина Анастасия Николаевна</t>
  </si>
  <si>
    <t>Жақсыбек Салтанат Жақсыбекқызы</t>
  </si>
  <si>
    <t>Ибраймов Галим Бутавбаевич</t>
  </si>
  <si>
    <t>Игенова Айжан Альмусаевна</t>
  </si>
  <si>
    <t>Кеңес Бекарыс Дартайұлы</t>
  </si>
  <si>
    <t>Кусанова Гаухар Муратовна</t>
  </si>
  <si>
    <t>Қарбаев Қыдырәлі Мәлікұлы</t>
  </si>
  <si>
    <t>Мағраж Ақжол Әзімбекұлы</t>
  </si>
  <si>
    <t>Малышева Наталья Анатольевна</t>
  </si>
  <si>
    <t>Омурзакова Сандугаш Кайржановна</t>
  </si>
  <si>
    <t>Сагинаева Айгуль Киябековна</t>
  </si>
  <si>
    <t>Санибаева Наргиза Каршибаевна</t>
  </si>
  <si>
    <t>Сәбит Абай Нұркенұлы</t>
  </si>
  <si>
    <t>Сулкеева Нурсулу Бакытовна</t>
  </si>
  <si>
    <t>Хасанов Жангир</t>
  </si>
  <si>
    <t>Шыганбаев Баглан Конаевич</t>
  </si>
  <si>
    <t>Участок хозфекальных очистных сооружений</t>
  </si>
  <si>
    <t>Абдразакова Алия Яхановна</t>
  </si>
  <si>
    <t>Абдрашидова Альмира Фидаиловна</t>
  </si>
  <si>
    <t>Агатаева Гульмира Кудайбергеновна</t>
  </si>
  <si>
    <t>Амантаева Фазура Жунисбековна</t>
  </si>
  <si>
    <t>Арыстанова Айгуль Амзейовна</t>
  </si>
  <si>
    <t>Аубакирова Алтынкуль Аскаровна</t>
  </si>
  <si>
    <t>Ахметова Макен Рысбековна</t>
  </si>
  <si>
    <t>Бабасова Сара Ертаевна</t>
  </si>
  <si>
    <t>Багаутдинова Юлия Михайловна</t>
  </si>
  <si>
    <t>Барыстанбаева Алуа Садыровна</t>
  </si>
  <si>
    <t>Баширова Сазида Баривна</t>
  </si>
  <si>
    <t>Бейсекеева Асылтас Кожахметовна</t>
  </si>
  <si>
    <t>Галдашева Людмила Михайловна</t>
  </si>
  <si>
    <t>Ерденова Сауле Таевна</t>
  </si>
  <si>
    <t>Ертаева Толкын Маратовна</t>
  </si>
  <si>
    <t>Жаркенов Нурмуханбет Сактаганович</t>
  </si>
  <si>
    <t>Женсикпаева Разия Журсиновна</t>
  </si>
  <si>
    <t>Жунусов Мурат Ашмуханулы</t>
  </si>
  <si>
    <t>Исанова Дарига Акановна</t>
  </si>
  <si>
    <t>Кулажанова Кенжегуль Тулегеновна</t>
  </si>
  <si>
    <t>Кунедилова Роза Ораховна</t>
  </si>
  <si>
    <t>Махамбетова Салтанат Курманбаевна</t>
  </si>
  <si>
    <t>Махметова Асет Октябровна</t>
  </si>
  <si>
    <t>Мырзабекова Гайни Мусылманбековна</t>
  </si>
  <si>
    <t>Нигматзянова Ирина Аркадьевна</t>
  </si>
  <si>
    <t>Омар Мейрамкүл Жарилгапқызы</t>
  </si>
  <si>
    <t>Романова Ольга Юрьевна</t>
  </si>
  <si>
    <t>Самуратова Жанар Сарсенбековна</t>
  </si>
  <si>
    <t>Суна Инга Дмитриевна</t>
  </si>
  <si>
    <t>Тихонова Татьяна Михайловна</t>
  </si>
  <si>
    <t>Утигенова Нуржан Биляловна</t>
  </si>
  <si>
    <t>Фахретдинова Елена Сергеевна</t>
  </si>
  <si>
    <t>Шырдаева Гульмира Токкожаевна</t>
  </si>
  <si>
    <t>Участок Эскулинского водозабора</t>
  </si>
  <si>
    <t>Агибаев Тлеген Амантаевич</t>
  </si>
  <si>
    <t>Амантай Куаныш Тулегенулы</t>
  </si>
  <si>
    <t>Ахметова Салтанат Кемеловна</t>
  </si>
  <si>
    <t>Базылбеков Торехан Абушарипович</t>
  </si>
  <si>
    <t>Елдосова Эльвира Абдыбековна</t>
  </si>
  <si>
    <t>Жумабеков Нуржан Жаппарулы</t>
  </si>
  <si>
    <t>Конысов Бейсенбек Абильдаевич</t>
  </si>
  <si>
    <t>Кулшарипов Муратжан Коргабаевич</t>
  </si>
  <si>
    <t>Кульшарипов Коргабай Муханбетжанович</t>
  </si>
  <si>
    <t>Минимухаметова Римма Закиевна</t>
  </si>
  <si>
    <t>Мұқаш Айнұр Қоңқышқызы</t>
  </si>
  <si>
    <t>Нурманов Канатбек Билалович</t>
  </si>
  <si>
    <t>Нурсейтов Ералы Муханбетжанович</t>
  </si>
  <si>
    <t>Нысанбаев Кайрат Танатович</t>
  </si>
  <si>
    <t>Оспанов Ерлан Бахитович</t>
  </si>
  <si>
    <t>Шарипова Акбаян Аманбаевна</t>
  </si>
  <si>
    <t>Химическая лаборатория</t>
  </si>
  <si>
    <t>Балдаева Акайша Ахметжановна</t>
  </si>
  <si>
    <t>Григоращук Вера Геннадьевна</t>
  </si>
  <si>
    <t>Махметова Гульсим Мынбаевна</t>
  </si>
  <si>
    <t>Ояма Оксана Васильевна</t>
  </si>
  <si>
    <t>Панина Людмила Николаевна</t>
  </si>
  <si>
    <t>Цинкевич Марина Евгеньевна</t>
  </si>
  <si>
    <t>Абилева Лейла Амановна</t>
  </si>
  <si>
    <t>Алейников Вадим Геннадиевич</t>
  </si>
  <si>
    <t>Ананьев Валерий Владимирович</t>
  </si>
  <si>
    <t>Афанасьев Даниил Владимирович</t>
  </si>
  <si>
    <t>Байсарин Берик Серикович</t>
  </si>
  <si>
    <t>Бекеев Дулат Абилкасимович</t>
  </si>
  <si>
    <t>Буркитбаева Назым Газизовна</t>
  </si>
  <si>
    <t>Еленик Эдуард Селиверстович</t>
  </si>
  <si>
    <t>Есмаганбетов Нуржан Мажитович</t>
  </si>
  <si>
    <t>Есмурзинов Утеш Дюсентаевич</t>
  </si>
  <si>
    <t>Жанибеков Ерулан Досжанович</t>
  </si>
  <si>
    <t>Жансугуров Есенали Нурилдаевич</t>
  </si>
  <si>
    <t>Идрисов Талгат Идрисович</t>
  </si>
  <si>
    <t>Кобенов Бегалы Алибекович</t>
  </si>
  <si>
    <t>Лозовенко Анатолий Анатольевич</t>
  </si>
  <si>
    <t>Менлибеков Икрамбек Шукирович</t>
  </si>
  <si>
    <t>Науанов Болат Бейсенбаевич</t>
  </si>
  <si>
    <t>Орынбаев Саулетбек Калдыбекович</t>
  </si>
  <si>
    <t>Останин Дмитрий Сергеевич</t>
  </si>
  <si>
    <t>Свеженин Юрий Николаевич</t>
  </si>
  <si>
    <t>Табынов Нурлан Серикович</t>
  </si>
  <si>
    <t>Таганбаев Айтжан Болатович</t>
  </si>
  <si>
    <t>Тулеуов Медет Макпулович</t>
  </si>
  <si>
    <t>Улыбышев Сергей Владимирович</t>
  </si>
  <si>
    <t>Хамитов Курмангазы Конкышович</t>
  </si>
  <si>
    <t>Цех транспорта и механизмов</t>
  </si>
  <si>
    <t>Джетимекова Сайлаукуль Айтбековна</t>
  </si>
  <si>
    <t>Киянбекова Бейсенкуль Тулеубековна</t>
  </si>
  <si>
    <t>Назымбек Азамат Хабидинулы</t>
  </si>
  <si>
    <t>Нургалиева Сания Жамбуловна</t>
  </si>
  <si>
    <t>Сагиндиков Коныс Сатыбалдыевич</t>
  </si>
  <si>
    <t>Базылбеков Уалихан Омирбекович</t>
  </si>
  <si>
    <t>Есмагамбетов Нурадден Абдрахманович</t>
  </si>
  <si>
    <t>Ибраев Абзалбек Калиевич</t>
  </si>
  <si>
    <t>Смаилова Аягуз Абдыкапаровна</t>
  </si>
  <si>
    <t>Абданбеков Нурахан Абдрасилович</t>
  </si>
  <si>
    <t>Адайбеков Шерхан Жүсіпбекұлы</t>
  </si>
  <si>
    <t>Айдарбеков  Жомарт Жайлыбаевич</t>
  </si>
  <si>
    <t>Алмуханов Тулеубай Алиевич</t>
  </si>
  <si>
    <t>Алтынбеков Муханбеткали Шукирович</t>
  </si>
  <si>
    <t>Әшім Манас Балғабекұлы</t>
  </si>
  <si>
    <t>Байдалин Ердос Ербатырович</t>
  </si>
  <si>
    <t>Батешов Максат Тукенович</t>
  </si>
  <si>
    <t>Бестибаев Бауэржан Тайжанович</t>
  </si>
  <si>
    <t>Валиев Габтрауф Габдунурович</t>
  </si>
  <si>
    <t>Головач Олег Григорьевич</t>
  </si>
  <si>
    <t>Егизтаев Уали Салиевич</t>
  </si>
  <si>
    <t>Елубаев Азамат Игенович</t>
  </si>
  <si>
    <t>Землянский Анатолий Викторович</t>
  </si>
  <si>
    <t>Ишанов Айтмукамбет Токмагамбетович</t>
  </si>
  <si>
    <t>Кожамкулов Нуркен Арынович</t>
  </si>
  <si>
    <t>Кудайкулов Мерген Досмаганбетович</t>
  </si>
  <si>
    <t>Кульшарипов Бакытжан Корганбаевич</t>
  </si>
  <si>
    <t>Құлмағамбет Думан Ғазизұлы (осн.)</t>
  </si>
  <si>
    <t>Нарынбаев Жандаулет Жалилович</t>
  </si>
  <si>
    <t>Нурсейтов Мусилимбек Тиштаевич</t>
  </si>
  <si>
    <t>Оразбеков Магауия Косшыбаевич</t>
  </si>
  <si>
    <t>Садырбеков Женис Арыкбаевич</t>
  </si>
  <si>
    <t>Сарсеков Кабланхан</t>
  </si>
  <si>
    <t>Сейтжаппаров Мухамбет Рахимберлиевич</t>
  </si>
  <si>
    <t>Синянский Андрей Михайлович</t>
  </si>
  <si>
    <t>Сыздыков Бекжан Бектасұлы</t>
  </si>
  <si>
    <t>Тайгуленов Толеген Муратович</t>
  </si>
  <si>
    <t>Тунгышбаев Максут Мизамединович</t>
  </si>
  <si>
    <t>Турланов Абай Маргуланович</t>
  </si>
  <si>
    <t>Умбетов Устабек Сейдахметович</t>
  </si>
  <si>
    <t>Унчибаев Абдыгаппар Сарсембекович</t>
  </si>
  <si>
    <t>Агибаев Абдихамит Амантаевич</t>
  </si>
  <si>
    <t>Алипбеков Рашит Абдрашович</t>
  </si>
  <si>
    <t>Жанулов Нурлан Жагипарович</t>
  </si>
  <si>
    <t>Жумабеков Мейрам Жаппарович</t>
  </si>
  <si>
    <t>Жунусов Бейбит Бегенович</t>
  </si>
  <si>
    <t>Жусипбеков Манас Сахиевич</t>
  </si>
  <si>
    <t>Калиев Берик Ешмуханович</t>
  </si>
  <si>
    <t>Маханшаев Аманкельди Умирзахович</t>
  </si>
  <si>
    <t>Сагиндиков Куанышбек Сатыбалдынович</t>
  </si>
  <si>
    <t>Сейтжаппаров Дархан Рахимберлиулы</t>
  </si>
  <si>
    <t>Сердалин Нурмуканбет Алиевич</t>
  </si>
  <si>
    <t>Тулегенов Бейсен Сексенбаевич</t>
  </si>
  <si>
    <t>Турмаганбетов Мунайтбас Курмангалиевич</t>
  </si>
  <si>
    <t>Тынымбаев Куандык Уалшерович</t>
  </si>
  <si>
    <t>Хасенов Сайран Калижанович</t>
  </si>
  <si>
    <t>Шишлов Илья Николаевич</t>
  </si>
  <si>
    <t>Ананьев Владимир Викторович</t>
  </si>
  <si>
    <t>Бекжан Алмат Сағдатұлы</t>
  </si>
  <si>
    <t>Дуйсембаев Асылхан Найзабекович</t>
  </si>
  <si>
    <t>Кондратюк Юрий Васильевич</t>
  </si>
  <si>
    <t>Сулейменова Айгуль Куандыковна</t>
  </si>
  <si>
    <t>Тлешов Сәлімжан Жанболатұлы</t>
  </si>
  <si>
    <t>Умирзаков Нуртуган Нургабылович</t>
  </si>
  <si>
    <t>Итого</t>
  </si>
  <si>
    <t>ЗП</t>
  </si>
  <si>
    <t>т</t>
  </si>
  <si>
    <t>ПР</t>
  </si>
  <si>
    <t>в</t>
  </si>
  <si>
    <t>к</t>
  </si>
  <si>
    <t>ж</t>
  </si>
  <si>
    <t>Работников</t>
  </si>
  <si>
    <t>Пассажиров</t>
  </si>
  <si>
    <t>Экологическое</t>
  </si>
  <si>
    <t>Имущества</t>
  </si>
  <si>
    <t>МедОсмотр "Гиппократ"</t>
  </si>
  <si>
    <t>БакАнализ "ДжиоТрэйд"</t>
  </si>
  <si>
    <t>Казахтелеком</t>
  </si>
  <si>
    <t>КазПочта</t>
  </si>
  <si>
    <t>Досова Акмарал Аширбековна</t>
  </si>
  <si>
    <t>Шахтаева Карлыгаш Бекишевна</t>
  </si>
  <si>
    <t>ДжиПиЭс</t>
  </si>
  <si>
    <t>Налоги</t>
  </si>
  <si>
    <t>НДПИ</t>
  </si>
  <si>
    <t>Имущество</t>
  </si>
  <si>
    <t>Транспорт</t>
  </si>
  <si>
    <t>Эмиссия</t>
  </si>
  <si>
    <t>РЧС</t>
  </si>
  <si>
    <t>КазГидроМет</t>
  </si>
  <si>
    <t>НацЦЭиС</t>
  </si>
  <si>
    <t xml:space="preserve">ПротивоПожарные </t>
  </si>
  <si>
    <t>мероприятия</t>
  </si>
  <si>
    <t>Перезарядка огнетушителей "Утеулиев"</t>
  </si>
  <si>
    <t>с ндс</t>
  </si>
  <si>
    <t>ЖД "Транко"</t>
  </si>
  <si>
    <t>Дезинфекция "НацЦЭиС"</t>
  </si>
  <si>
    <t>ТБО "Магира"</t>
  </si>
  <si>
    <t>Командировки</t>
  </si>
  <si>
    <t>Обработка ДК "Сайдалин"</t>
  </si>
  <si>
    <t>Мониторинг</t>
  </si>
  <si>
    <t>Воды "ДжиоТрэйд"</t>
  </si>
  <si>
    <t>Экологический "ЭкоЭксперт"</t>
  </si>
  <si>
    <t>Охрана Объектов</t>
  </si>
  <si>
    <t>СтратОбъектов "Каржас"</t>
  </si>
  <si>
    <t>Тревожная "Коргау"</t>
  </si>
  <si>
    <t>5.6.5</t>
  </si>
  <si>
    <t>КанцТовары</t>
  </si>
  <si>
    <t>Охрана ОС</t>
  </si>
  <si>
    <t>ХимАнализ Стали "НацЦЭиС"</t>
  </si>
  <si>
    <t>ВоздухРабЗоны "Экос"</t>
  </si>
  <si>
    <t>ХимАнализВоды "ДжиоТрэйд"</t>
  </si>
  <si>
    <t>СертифВоды "ДжиоТрэйд"</t>
  </si>
  <si>
    <t>ГПМ "Базан"</t>
  </si>
  <si>
    <t>Наладка "СарыАрка"</t>
  </si>
  <si>
    <t>Замер</t>
  </si>
  <si>
    <t>"Инкопэк"</t>
  </si>
  <si>
    <t>ЭлектроУстановок</t>
  </si>
  <si>
    <t>РемонтБаллонов "Промтестплюс"</t>
  </si>
  <si>
    <t>РемонтТэсма "Толеу"</t>
  </si>
  <si>
    <t>Асфальтирование</t>
  </si>
  <si>
    <t>"Рокада"</t>
  </si>
  <si>
    <t>ПечатнаяПродукция</t>
  </si>
  <si>
    <t>"Жангаскинова"</t>
  </si>
  <si>
    <t>ФинАудит</t>
  </si>
  <si>
    <t>АстанаЭкспертАудит</t>
  </si>
  <si>
    <t>АрендаСпецТехники</t>
  </si>
  <si>
    <t>УмитСапар</t>
  </si>
  <si>
    <t>РадиоСовместимость</t>
  </si>
  <si>
    <t>Неустойка</t>
  </si>
  <si>
    <t>"Сагындыков"</t>
  </si>
  <si>
    <t>"Сайдалин"</t>
  </si>
  <si>
    <t>КадастровыеРаботы</t>
  </si>
  <si>
    <t>"ЦентрЭколМонит"</t>
  </si>
  <si>
    <t>ГидравРасчет</t>
  </si>
  <si>
    <t>РэйдиоУэвСервис</t>
  </si>
  <si>
    <t>1-С:Бухгалтерия</t>
  </si>
  <si>
    <t>1-С Рейтинг</t>
  </si>
  <si>
    <t>Шебер</t>
  </si>
  <si>
    <t>Корпорация</t>
  </si>
  <si>
    <t>"ЭкоЖан" материалы</t>
  </si>
  <si>
    <t>ГосКорпорация</t>
  </si>
  <si>
    <t>АПРО</t>
  </si>
  <si>
    <t>НРО</t>
  </si>
  <si>
    <t>нормативы размещения отходов</t>
  </si>
  <si>
    <t>ПДС</t>
  </si>
  <si>
    <t>предельно допустимые сбросы в реку Жезды</t>
  </si>
  <si>
    <t>Пеня, штраф, сборы</t>
  </si>
  <si>
    <t>Затраты с БюджетСредствами</t>
  </si>
  <si>
    <t>Тариф (без НДС)                            </t>
  </si>
  <si>
    <t>Тариф (без НДС)                            </t>
  </si>
  <si>
    <t>Прочие выплаты</t>
  </si>
  <si>
    <t>Больничные и пр.</t>
  </si>
  <si>
    <t>ЭлектроЭнергия</t>
  </si>
  <si>
    <t>кВт*ч</t>
  </si>
  <si>
    <t>Услуги противопожарные</t>
  </si>
  <si>
    <t>Услуги техосмотра</t>
  </si>
  <si>
    <t>Канцелярские товары</t>
  </si>
  <si>
    <t>Услуги типографии</t>
  </si>
  <si>
    <t>Командировочные затраты</t>
  </si>
  <si>
    <t>Услуги банка</t>
  </si>
  <si>
    <t>транспорт</t>
  </si>
  <si>
    <t>имущество</t>
  </si>
  <si>
    <t>Обязательное соц.мед.страхование</t>
  </si>
  <si>
    <t>Заработная плата АУП</t>
  </si>
  <si>
    <t>Услуги медицинские</t>
  </si>
  <si>
    <t>Услуги перевозок</t>
  </si>
  <si>
    <t>Экспертиза объектов, товаров, работ и услуг</t>
  </si>
  <si>
    <t>Замеры электроустановок</t>
  </si>
  <si>
    <t>Поверка средств измерения</t>
  </si>
  <si>
    <t>Техническое обслуживание и ремонт оборудования, транспорта</t>
  </si>
  <si>
    <t>Мониторинг воды</t>
  </si>
  <si>
    <t>Охрана окружающей среды</t>
  </si>
  <si>
    <t>Охрана труда и техники безопасности</t>
  </si>
  <si>
    <t>Коммунальные услуги</t>
  </si>
  <si>
    <t>Обучение и подготовка кадров</t>
  </si>
  <si>
    <t>Услуги охраны</t>
  </si>
  <si>
    <t>Услуги связи</t>
  </si>
  <si>
    <t>Текущий ремонт</t>
  </si>
  <si>
    <t>Заработная плата ПП</t>
  </si>
  <si>
    <t>Химически очищенная вода</t>
  </si>
  <si>
    <t>Электрическая энергия</t>
  </si>
  <si>
    <t>Поставщик</t>
  </si>
  <si>
    <t>Наименование услуги</t>
  </si>
  <si>
    <t>Наименование статьи затрат</t>
  </si>
  <si>
    <t>ТОО "КазЭнергоЦентр"</t>
  </si>
  <si>
    <t>ТОО "Казахмыс Дистрибьюшн"</t>
  </si>
  <si>
    <t>ТОО "МФ Гиппократ"</t>
  </si>
  <si>
    <t>АО "Казкоммерц-Лайф"</t>
  </si>
  <si>
    <t>АО "Страховая компания Казахмыс"</t>
  </si>
  <si>
    <t>ТОО "ЭкоЭксперт"</t>
  </si>
  <si>
    <t>Мониторинг экологический</t>
  </si>
  <si>
    <t>Действующая тарифная смета (корректировка)</t>
  </si>
  <si>
    <t>тыс. тенге</t>
  </si>
  <si>
    <t>Материалы ОТ</t>
  </si>
  <si>
    <t>Сиз</t>
  </si>
  <si>
    <t>Молоко</t>
  </si>
  <si>
    <t>СпецОдежда</t>
  </si>
  <si>
    <t>Медикаменты</t>
  </si>
  <si>
    <t>Смс</t>
  </si>
  <si>
    <t>Материалы</t>
  </si>
  <si>
    <t>Ремонт</t>
  </si>
  <si>
    <t>Расходы за счет доходов</t>
  </si>
  <si>
    <t>смерть работников, НПП</t>
  </si>
  <si>
    <t>Госпошлина</t>
  </si>
  <si>
    <t>РегСбор</t>
  </si>
  <si>
    <t>Расчет радиочастот</t>
  </si>
  <si>
    <t>СП КМА Обслед. сетей</t>
  </si>
  <si>
    <t>ВС</t>
  </si>
  <si>
    <t>КС</t>
  </si>
  <si>
    <t>Сопровождение</t>
  </si>
  <si>
    <t>Диспетчеризация</t>
  </si>
  <si>
    <t>Арташ</t>
  </si>
  <si>
    <t>Ремонт Сигн "Сайдалин"</t>
  </si>
  <si>
    <t>обязательное страхование работников</t>
  </si>
  <si>
    <t>обязательное страхование владельцев транспортных средств</t>
  </si>
  <si>
    <t>добровольное страхование спецтехники</t>
  </si>
  <si>
    <t>обязательное страхование перевозчиков</t>
  </si>
  <si>
    <t>обязательное экологическое страхование</t>
  </si>
  <si>
    <t>обязательнос страхование владельцев опасных объектов</t>
  </si>
  <si>
    <t>бактериологический анализ</t>
  </si>
  <si>
    <t>обязательный медицинский осмотр</t>
  </si>
  <si>
    <t>телефония, интернет</t>
  </si>
  <si>
    <t>АО "Казахтелеком"</t>
  </si>
  <si>
    <t>мониторинг подземных вод (Эскулинский водозабор)</t>
  </si>
  <si>
    <t>обязательный экологический монирониг за сбросом сточных вод в р.Жезды</t>
  </si>
  <si>
    <t>пересылка, оправка документов</t>
  </si>
  <si>
    <t>АО "КазПочта"</t>
  </si>
  <si>
    <t>на добычу полезных ископаемых</t>
  </si>
  <si>
    <t>эмиссия в окружающую среду</t>
  </si>
  <si>
    <t>радио-частотный спектр</t>
  </si>
  <si>
    <t>Управление государственных доходов</t>
  </si>
  <si>
    <t xml:space="preserve"> ИП "Утеулиев"</t>
  </si>
  <si>
    <t>ИП "Сайдалин"</t>
  </si>
  <si>
    <t>перезарядка огнетушителей</t>
  </si>
  <si>
    <t>обработка деревянных конструкций огнезащитным составом</t>
  </si>
  <si>
    <t>РГП "Казгидромет"</t>
  </si>
  <si>
    <t>ИП "Дастанов"</t>
  </si>
  <si>
    <t>Услуги информационные</t>
  </si>
  <si>
    <t>ИП "Rakhim"</t>
  </si>
  <si>
    <t>представление данных о погоде</t>
  </si>
  <si>
    <t>публикиция информации в газету</t>
  </si>
  <si>
    <t>публикация информации на телевидение</t>
  </si>
  <si>
    <t>ТОО "СПТВС"</t>
  </si>
  <si>
    <t>расходы на проезд, проживание, суточные</t>
  </si>
  <si>
    <t>АО "Национальный центр экспертизы и сертификации"</t>
  </si>
  <si>
    <t>электроснабжение</t>
  </si>
  <si>
    <t>подача тепловой энергии</t>
  </si>
  <si>
    <t>подача воды</t>
  </si>
  <si>
    <t>Закуп воды</t>
  </si>
  <si>
    <t>подача ХОВ</t>
  </si>
  <si>
    <t>ТОО "Toleu generatio"</t>
  </si>
  <si>
    <t>поверка средств измерения</t>
  </si>
  <si>
    <t>поверка средств измерения (опу)</t>
  </si>
  <si>
    <t>ТОО "Инкопэк"</t>
  </si>
  <si>
    <t>испытание электрооборудования и электросетей</t>
  </si>
  <si>
    <t>ТОО "Каз Еса"</t>
  </si>
  <si>
    <t>ТОО "Транко Жезказган"</t>
  </si>
  <si>
    <t>железнодорожные услуги</t>
  </si>
  <si>
    <t>автомобильные услуги                                        (перевозка баллонов из под хлора)</t>
  </si>
  <si>
    <t>складирование твердо-бытовых отходов</t>
  </si>
  <si>
    <t>ТОО "Магира Медиа"</t>
  </si>
  <si>
    <t>ТОО "Туризм и зоны отдыха"</t>
  </si>
  <si>
    <t>дезинфекция, дезинсекция, дератизация</t>
  </si>
  <si>
    <t>ТОО "Меркур-Центр KZ"</t>
  </si>
  <si>
    <t>ТОО "Қаржас-М"</t>
  </si>
  <si>
    <t>охрана стратегических объектов</t>
  </si>
  <si>
    <t>ТОО "Қоғау-К"</t>
  </si>
  <si>
    <t>тревожная охрана объектов</t>
  </si>
  <si>
    <t>пожарная охрана объектов</t>
  </si>
  <si>
    <t>текущий ремонт инженерных сетей</t>
  </si>
  <si>
    <t>ТОО "Кар-Тел"</t>
  </si>
  <si>
    <t>мониторинг GPS</t>
  </si>
  <si>
    <t>ТОО "Gio Trade"</t>
  </si>
  <si>
    <t>ОО "Карагандинский областной экологический музей"</t>
  </si>
  <si>
    <t>ТОО "Центр экологического проектирования и мониторинга"</t>
  </si>
  <si>
    <t>разработка предельно-допустимых сбросов сточных отходов в р.Жезды</t>
  </si>
  <si>
    <t>разработка нормативов размещения отходов</t>
  </si>
  <si>
    <t>инвентаризация парниковых газов</t>
  </si>
  <si>
    <t>контроль за выбросом вредных веществ в атмосферу</t>
  </si>
  <si>
    <t>восстановление асфальтного покрытия</t>
  </si>
  <si>
    <t>ТОО "ГорЭлектроСети"</t>
  </si>
  <si>
    <t>ТОО "Сары-Арка"</t>
  </si>
  <si>
    <t>ТОО "Экос"</t>
  </si>
  <si>
    <t>ИП "Утеулиев"</t>
  </si>
  <si>
    <t>ТОО "Bazan KZ"</t>
  </si>
  <si>
    <t>ИП "Коньков"</t>
  </si>
  <si>
    <t>ИП "Сейткалиева"</t>
  </si>
  <si>
    <t>ТОО "Батыс Комплект"</t>
  </si>
  <si>
    <t>ИП "Мусина"</t>
  </si>
  <si>
    <t>ТОО "Республиканский учебно-методический центр гражданской защиты "</t>
  </si>
  <si>
    <t>ТОО "AMG - AZIA"</t>
  </si>
  <si>
    <t>ТОО "Центр международного научно-образовательного и производственного сотрудничества"</t>
  </si>
  <si>
    <t>пожарно-технический минимум</t>
  </si>
  <si>
    <t>ТОО "Global Labor Safety" 78</t>
  </si>
  <si>
    <t>санитарный минимум</t>
  </si>
  <si>
    <t>ТОО "Global Labor Safety" 73</t>
  </si>
  <si>
    <t>ТОО "Global Labor Safety" 74</t>
  </si>
  <si>
    <t>ТОО "Global Labor Safety" 75</t>
  </si>
  <si>
    <t>ТОО "Global Labor Safety" 76</t>
  </si>
  <si>
    <t>ТОО "Global Labor Safety" 77</t>
  </si>
  <si>
    <t>ТОО "Global Labor Safety" 237</t>
  </si>
  <si>
    <t>ЧУ "Жезказганский горно-технологический институт" 172</t>
  </si>
  <si>
    <t>ЧУ "Жезказганский горно-технологический институт" 176</t>
  </si>
  <si>
    <t>ЧУ "Жезказганский горно-технологический институт" 177</t>
  </si>
  <si>
    <t>вывоз и утилизация отходов янтарного и зеленого уровней (производственные отходы)</t>
  </si>
  <si>
    <t>ремонт ККМ</t>
  </si>
  <si>
    <t>ремонт электродвигателей насосного оборудования</t>
  </si>
  <si>
    <t>ремонт тепловычислителя ТЭСМА</t>
  </si>
  <si>
    <t>ремонт КИПиА</t>
  </si>
  <si>
    <t>ремонт блокируещего канализационного устройства</t>
  </si>
  <si>
    <t>ремонт спецтехники</t>
  </si>
  <si>
    <t>ремонт пожарной сигнализации</t>
  </si>
  <si>
    <t>химический анализ стали (трубы)</t>
  </si>
  <si>
    <t>химический анализ воды питьевой</t>
  </si>
  <si>
    <t>сертификация воды питьевой</t>
  </si>
  <si>
    <t>экспертиза тепловых сетей и оборудования, для определения готовности к отопительному сезону</t>
  </si>
  <si>
    <t>экспертиза грузоподъемных механизмов</t>
  </si>
  <si>
    <t>испытание страховочных поясов</t>
  </si>
  <si>
    <t>обследование системы отопления, определение работы теплоснабжения</t>
  </si>
  <si>
    <t>замер воздуха рабочей зоны</t>
  </si>
  <si>
    <t>соцработники</t>
  </si>
  <si>
    <t>амортизация основных средств</t>
  </si>
  <si>
    <t>РГП на ПХВ Государственная радиочастотная служба М</t>
  </si>
  <si>
    <t>Отклонение связано с использованием тмц на капитальные ремонты инженерныых сетей</t>
  </si>
  <si>
    <t>;fy</t>
  </si>
  <si>
    <t>вода жезды</t>
  </si>
  <si>
    <t>тепло</t>
  </si>
  <si>
    <t>вода</t>
  </si>
  <si>
    <t>канализация</t>
  </si>
  <si>
    <t>Доход от реализации услуг</t>
  </si>
  <si>
    <t>Доход от ЖКХ</t>
  </si>
  <si>
    <t>Расходы нотариуса при совершении исполнительной надписи</t>
  </si>
  <si>
    <t>СозданиеСайта</t>
  </si>
  <si>
    <t>Владельцев автотранспорта</t>
  </si>
  <si>
    <t>Добровольное страхование</t>
  </si>
  <si>
    <t>Вавиот</t>
  </si>
  <si>
    <t>РемонтПриборов "Касенова"</t>
  </si>
  <si>
    <t>Авто "М строй"</t>
  </si>
  <si>
    <t>ЭлДвигатели "Снабженец"</t>
  </si>
  <si>
    <t>Стимулирующая доплата №2</t>
  </si>
  <si>
    <t>Компенсация в связи с сокращением штата</t>
  </si>
  <si>
    <t>Компенсация отпуска</t>
  </si>
  <si>
    <t xml:space="preserve">Материальная помощь Байсарину Б.С.  </t>
  </si>
  <si>
    <t>Материальная помощь Демчук С.В.</t>
  </si>
  <si>
    <t>Удержание по исп. листу фикс. суммой</t>
  </si>
  <si>
    <t>JASTAR BOLASHAQ</t>
  </si>
  <si>
    <t xml:space="preserve">Перечислено в банк </t>
  </si>
  <si>
    <t xml:space="preserve">Возвращено в кассу </t>
  </si>
  <si>
    <t>Стандартный (инвалидам, участникам ВОВ)</t>
  </si>
  <si>
    <t>Корректировка</t>
  </si>
  <si>
    <t>Корректировка дохода</t>
  </si>
  <si>
    <t xml:space="preserve">Муминова Юлия Александровна </t>
  </si>
  <si>
    <t xml:space="preserve">Қайыпбеков  Азамат Еділұлы </t>
  </si>
  <si>
    <t xml:space="preserve">Абенова  Айгуль Сабитовна </t>
  </si>
  <si>
    <t>Отдел безопасности и охраны труда</t>
  </si>
  <si>
    <t xml:space="preserve">Абуталипов Болат </t>
  </si>
  <si>
    <t>Абжаппаров Адеп Жанболатович</t>
  </si>
  <si>
    <t xml:space="preserve">Амирхан Алтай Амантайулы </t>
  </si>
  <si>
    <t>Маханова Тогжан Ахильбековна</t>
  </si>
  <si>
    <t xml:space="preserve">Тауфиков  Серик Нурланович </t>
  </si>
  <si>
    <t xml:space="preserve">Тулекпаева Умет </t>
  </si>
  <si>
    <t>Токимбаев Ержан Аманжолович</t>
  </si>
  <si>
    <t>Семидалова Елена Олеговна</t>
  </si>
  <si>
    <t>ИТР Энергетическая служба</t>
  </si>
  <si>
    <t>ИТР. Участок полива зеленых насаждений (г.Сатпаев)</t>
  </si>
  <si>
    <t>Ахметов Канат Сандыбаевич</t>
  </si>
  <si>
    <t>Белгібай Абылайхан Ізтайұлы</t>
  </si>
  <si>
    <t>Бримжанов Едил Сейткасымович</t>
  </si>
  <si>
    <t>Жумабаева Мереке Сабырбаевна</t>
  </si>
  <si>
    <t>Конысов Медет Серикович</t>
  </si>
  <si>
    <t>Кутыбаров Жанторе Жарылкасинович</t>
  </si>
  <si>
    <t>Магзумов Ибрахим Муханбетрахимович</t>
  </si>
  <si>
    <t>Орынбаев Данияр Нурланович</t>
  </si>
  <si>
    <t>Сауленбаев Берик Орманбекович</t>
  </si>
  <si>
    <t>Сулейменов Куанышбек Суендикович</t>
  </si>
  <si>
    <t xml:space="preserve">Магзумов Даурен </t>
  </si>
  <si>
    <t xml:space="preserve">абонентный отдел рабочие </t>
  </si>
  <si>
    <t xml:space="preserve">Григоращук Карина Владимировна </t>
  </si>
  <si>
    <t xml:space="preserve">Досанова Асия Жунисбековна </t>
  </si>
  <si>
    <t xml:space="preserve">Ким Анна Валерьевна </t>
  </si>
  <si>
    <t xml:space="preserve">Кундакбаева Урлайхан </t>
  </si>
  <si>
    <t>Угненко  Ксения Федоровна</t>
  </si>
  <si>
    <t>Алькенов Азамат Айдосович</t>
  </si>
  <si>
    <t xml:space="preserve">Базарханов Елдос Жұмабекұлы </t>
  </si>
  <si>
    <t>Ертаева Жұлдызай Жеңісқызы</t>
  </si>
  <si>
    <t xml:space="preserve">Мырзабекова Роза Мусулманбековна </t>
  </si>
  <si>
    <t>Тулегенов Олжас Калыбаевич</t>
  </si>
  <si>
    <t>Сейдахметов Канатбек Болатбекович</t>
  </si>
  <si>
    <t>Салыкбаева Айнур Жармаганбетовна</t>
  </si>
  <si>
    <t xml:space="preserve">Есенбай Ілияс Шабатұлы </t>
  </si>
  <si>
    <t xml:space="preserve">Сериков  Нурымхан Толеуханович </t>
  </si>
  <si>
    <t xml:space="preserve">Аманжолов Куандык  Сайлаубекович </t>
  </si>
  <si>
    <t xml:space="preserve">Бейсенбаев Бейсенбек Сундетович </t>
  </si>
  <si>
    <t xml:space="preserve">Өмірәлі Нұрәлі Убайдуллаұлы </t>
  </si>
  <si>
    <t>Рысбеков Ардак Оралбекович</t>
  </si>
  <si>
    <t>Социальное рабочее место</t>
  </si>
  <si>
    <t>Аубакиров Ерлан Жакиянович</t>
  </si>
  <si>
    <t>Байсаринов Ерик Серикович</t>
  </si>
  <si>
    <t xml:space="preserve">Батырбаев Думан Даулетович </t>
  </si>
  <si>
    <t>Даулетов Дархан Даниярович</t>
  </si>
  <si>
    <t>Исатай Жанбек Ермекулы</t>
  </si>
  <si>
    <t>Калмагамбетов  Медет  Султанэлеевич</t>
  </si>
  <si>
    <t>Кожиков Алмат  Куандыкович</t>
  </si>
  <si>
    <t>Курманбаев  Артур Жеткербаевич</t>
  </si>
  <si>
    <t>Маханов Досжан Ахметулы</t>
  </si>
  <si>
    <t>Омаров Темиржан Базыкенович</t>
  </si>
  <si>
    <t xml:space="preserve">Участок водопровод ( г.Сатпаев) -&gt; Цех водопровода и канализации </t>
  </si>
  <si>
    <t>Ыбырай Даулет Жұмағалиұлы</t>
  </si>
  <si>
    <t xml:space="preserve">Участок водопровод (п.Жезказган) -&gt; Цех водопровода и канализации </t>
  </si>
  <si>
    <t>Бегаев Мейрам Муратович</t>
  </si>
  <si>
    <t xml:space="preserve">Участок канализация ( г.Сатпаев) -&gt; Цех водопровода и канализации </t>
  </si>
  <si>
    <t xml:space="preserve">Алтынгожина  Бакшагул Куралкызы </t>
  </si>
  <si>
    <t>Баймбетова Айдана Хамиткызы</t>
  </si>
  <si>
    <t xml:space="preserve">Тусупбаев Сагынбек </t>
  </si>
  <si>
    <t>Участок полива зеленых насаждений (г.Сатпаев)</t>
  </si>
  <si>
    <t>Альмолдин Жанат Санакбаевич</t>
  </si>
  <si>
    <t>Шуламбаев Кайрат Ахметжанович</t>
  </si>
  <si>
    <t xml:space="preserve">Аблаисов  Уалихан Раванович </t>
  </si>
  <si>
    <t xml:space="preserve">Арыстан Сүінғазы Тәттібайұлы </t>
  </si>
  <si>
    <t>Легкая Ирина Васильевна</t>
  </si>
  <si>
    <t xml:space="preserve">Махамбетов  Руслан Рахымбердиевич </t>
  </si>
  <si>
    <t xml:space="preserve">Участок тепловые сети (п.Жезказган) </t>
  </si>
  <si>
    <t xml:space="preserve">Ахметова Маншук Карбаевна </t>
  </si>
  <si>
    <t xml:space="preserve">Ілясов  Абай Қабылжанұлы </t>
  </si>
  <si>
    <t xml:space="preserve">Айтенова Оразкул Бейсеновна </t>
  </si>
  <si>
    <t xml:space="preserve">Амантай Ақбота  Балғынбекқызы </t>
  </si>
  <si>
    <t xml:space="preserve">Асаинова Айнур Ержановна </t>
  </si>
  <si>
    <t xml:space="preserve">Кожабаева Раш </t>
  </si>
  <si>
    <t xml:space="preserve">Кудабаева Кульсара Сейсекеевна </t>
  </si>
  <si>
    <t>Кулмаганбетов  Асхат Муратович</t>
  </si>
  <si>
    <t xml:space="preserve">Оспанов Кадирбек Бакытович </t>
  </si>
  <si>
    <t xml:space="preserve">Урбаева Жанар Нурахметовна </t>
  </si>
  <si>
    <t xml:space="preserve">Ермагамбетов Нурлан Исаевич </t>
  </si>
  <si>
    <t xml:space="preserve">Құламбай Наурызбай Сабыржанұлы </t>
  </si>
  <si>
    <t xml:space="preserve">Нұрсұлтан Айбек Дәуренұлы </t>
  </si>
  <si>
    <t xml:space="preserve">Садуакасов  Канагат Бектурович </t>
  </si>
  <si>
    <t xml:space="preserve">Сейдахмет  Мүлік Орақұлы </t>
  </si>
  <si>
    <t xml:space="preserve">Инсебаева Жанар Каратаевна </t>
  </si>
  <si>
    <t xml:space="preserve">Шиганова Маргарита Владимировна </t>
  </si>
  <si>
    <t xml:space="preserve">Цех капитального ремонта инженерных сетей </t>
  </si>
  <si>
    <t xml:space="preserve">Әли Махамбет Ізбасарұлы </t>
  </si>
  <si>
    <t xml:space="preserve">Зимарин Валерий Васильевич </t>
  </si>
  <si>
    <t xml:space="preserve">Каппасов Жумабек </t>
  </si>
  <si>
    <t xml:space="preserve">Узакпаева Рахимаш </t>
  </si>
  <si>
    <t xml:space="preserve">Шабатин Юрий Владимирович </t>
  </si>
  <si>
    <t xml:space="preserve">ИТР-Цех транспорта и механизмов </t>
  </si>
  <si>
    <t xml:space="preserve">Абдишева Умиткуль Мукатаевна </t>
  </si>
  <si>
    <t xml:space="preserve">Ремонтный участок </t>
  </si>
  <si>
    <t xml:space="preserve">Ахат  Төлеубек Ахатұлы </t>
  </si>
  <si>
    <t xml:space="preserve">Бухаров Жасулан Мухамедиминович </t>
  </si>
  <si>
    <t>Жансеитов  Серик Басиханович</t>
  </si>
  <si>
    <t xml:space="preserve">Участок автомобильного транспорта </t>
  </si>
  <si>
    <t xml:space="preserve">Айтбекулы Аскар </t>
  </si>
  <si>
    <t xml:space="preserve">Алмагамбетов  Бахберген Дандибаевич </t>
  </si>
  <si>
    <t xml:space="preserve">Алменбаев Салим Советович </t>
  </si>
  <si>
    <t xml:space="preserve">Арын Рауан Мирамбайулы </t>
  </si>
  <si>
    <t xml:space="preserve">Асансеитов Алмат  Кайратович </t>
  </si>
  <si>
    <t xml:space="preserve">Байзаков Арман Кыдырманович </t>
  </si>
  <si>
    <t xml:space="preserve">Бейсен Серік Мұхамбетрахимұлы </t>
  </si>
  <si>
    <t xml:space="preserve">Бекжанов Нурлан Абзалбекулы </t>
  </si>
  <si>
    <t xml:space="preserve">Волощук Владимир Евгеньевич </t>
  </si>
  <si>
    <t xml:space="preserve">Воронцов Владимир Робертович </t>
  </si>
  <si>
    <t xml:space="preserve">Газизов Нурлан </t>
  </si>
  <si>
    <t xml:space="preserve">Гайсин Дамир Галькийевич </t>
  </si>
  <si>
    <t xml:space="preserve">Еденбаев Умирзак </t>
  </si>
  <si>
    <t xml:space="preserve">Жайсанбаев Хасен Жумабекович </t>
  </si>
  <si>
    <t xml:space="preserve">Киянбеков  Уркимбай  Мусаулы </t>
  </si>
  <si>
    <t xml:space="preserve">Куланбаев  Жасулан Нурманович </t>
  </si>
  <si>
    <t xml:space="preserve">Курилов Антон Павлович </t>
  </si>
  <si>
    <t xml:space="preserve">Мизанбаев Сагиндык </t>
  </si>
  <si>
    <t xml:space="preserve">Молдаш Нұрсұлтан Айтанұлы </t>
  </si>
  <si>
    <t xml:space="preserve">Тулеушов Багдат </t>
  </si>
  <si>
    <t xml:space="preserve">Утепов Дархан Балгабаевич </t>
  </si>
  <si>
    <t xml:space="preserve">Шершинь Владимир Николаевич </t>
  </si>
  <si>
    <t xml:space="preserve">Участок спецтехники и механизмов </t>
  </si>
  <si>
    <t xml:space="preserve">Балгабаев Марат Алдамжарович </t>
  </si>
  <si>
    <t xml:space="preserve">Бейсенов Курманали Бейсенович </t>
  </si>
  <si>
    <t>Кудайбергенов Богдат Осенович</t>
  </si>
  <si>
    <t xml:space="preserve">Нургалиев Даукен Диханович </t>
  </si>
  <si>
    <t xml:space="preserve">Султанбеков Марат </t>
  </si>
  <si>
    <t xml:space="preserve">Энергетическая служба </t>
  </si>
  <si>
    <t xml:space="preserve">Аяганов Кадыр </t>
  </si>
  <si>
    <t xml:space="preserve">Оразбеков  Аманбек  Киярович </t>
  </si>
  <si>
    <t>вспом</t>
  </si>
  <si>
    <t>ауп</t>
  </si>
  <si>
    <t>Действующая тарифная смета (сниженная)</t>
  </si>
  <si>
    <t>итого</t>
  </si>
  <si>
    <t>Материалы на капитальный ремонт инженерных сетей и оборудования</t>
  </si>
  <si>
    <t>ТВ "акшам"</t>
  </si>
  <si>
    <t>Газета "халык акпарат"</t>
  </si>
  <si>
    <t>определение нормативных потерь "ЭНЭКО"</t>
  </si>
  <si>
    <t>Период: Январь 2019 г. - Май 2019 г.
Группировки строк: Организация; Подразделение организации; Сотрудник; 
Группировки колонок: Имя вида расчета; 
Показатели: Сумма; Отработано дней; Отработано часов; 
Отбор: Организация Равно "ТОО "Сатпаевское предприятие тепловодоснабжения""</t>
  </si>
  <si>
    <t>объем,тыс</t>
  </si>
  <si>
    <t>текущий ремонт помещений пластиковые окна</t>
  </si>
  <si>
    <t>Пожарная "qazalau"</t>
  </si>
  <si>
    <t>Возврат в бюджет на основании аудита рев комиссии</t>
  </si>
  <si>
    <t>Толеу генератио разработка тех документации</t>
  </si>
  <si>
    <t>ПарникГазы "Актобеэкогрупп"</t>
  </si>
  <si>
    <t>Выбросы ВВ "Джиотрэйд"</t>
  </si>
  <si>
    <t>тмц</t>
  </si>
  <si>
    <t>инвестпрограмма</t>
  </si>
  <si>
    <t>материалы на удорожание</t>
  </si>
  <si>
    <t>Доступ к интернет ресурсам</t>
  </si>
  <si>
    <t>проверка на работоспособность пож кранов</t>
  </si>
  <si>
    <t>канал</t>
  </si>
  <si>
    <t>материалы</t>
  </si>
  <si>
    <t>легков</t>
  </si>
  <si>
    <t>спецтехн</t>
  </si>
  <si>
    <t>автоб</t>
  </si>
  <si>
    <t>Промотход Казахстан</t>
  </si>
  <si>
    <t>Ремонт оптич приборов "Батыс"</t>
  </si>
  <si>
    <t>Прием перечисления платежей</t>
  </si>
  <si>
    <t>вознаграждение банка по кредиту</t>
  </si>
  <si>
    <t>Услуги по обслуживанию компьютерной техники и АСУ</t>
  </si>
  <si>
    <t>факт 1 с</t>
  </si>
  <si>
    <t>РемонтТС "Калинин. Кажмаганбет"</t>
  </si>
  <si>
    <t xml:space="preserve">КассовыйАппарат </t>
  </si>
  <si>
    <t>Вознаграждение 1%</t>
  </si>
  <si>
    <t>сопровождение ПО</t>
  </si>
  <si>
    <t>Магзумов Сапар Умертаевич</t>
  </si>
  <si>
    <t>Расходы не предусмотрены тарифной сметой. В городе используется открытая система теплоснабжения, горячая вода (теплоноситель) поступает из общей системы теплоснабжения. Закуп осуществляется у производителя тепловой энергии (котельная), альтернативы подачи ГВС в городе нет</t>
  </si>
  <si>
    <t>Отчет об исполнении тарифной сметы</t>
  </si>
  <si>
    <t>Отчетный период 2019 год</t>
  </si>
  <si>
    <t>на услуги по передаче, распределению и снабжению тепловой энергией</t>
  </si>
  <si>
    <t>Индекс ИТС-1</t>
  </si>
  <si>
    <t>Периодичность: годовая</t>
  </si>
  <si>
    <t>форма 5</t>
  </si>
  <si>
    <r>
      <t xml:space="preserve">Наименование организации </t>
    </r>
    <r>
      <rPr>
        <u/>
        <sz val="14"/>
        <color theme="1"/>
        <rFont val="Times New Roman"/>
        <family val="1"/>
        <charset val="204"/>
      </rPr>
      <t>ТОО "Сатпаевское предприятие тепловодоснабжения"</t>
    </r>
  </si>
  <si>
    <r>
      <t xml:space="preserve">Фамилия и телефон исполнителя </t>
    </r>
    <r>
      <rPr>
        <u/>
        <sz val="14"/>
        <color theme="1"/>
        <rFont val="Times New Roman"/>
        <family val="1"/>
        <charset val="204"/>
      </rPr>
      <t>Сағындық Е.Ж., 8 (71063) 6-01-03</t>
    </r>
  </si>
  <si>
    <r>
      <t xml:space="preserve">Адрес электронной почты </t>
    </r>
    <r>
      <rPr>
        <u/>
        <sz val="14"/>
        <color theme="1"/>
        <rFont val="Times New Roman"/>
        <family val="1"/>
        <charset val="204"/>
      </rPr>
      <t>yerbol.sagyndyk@gmail.com</t>
    </r>
  </si>
  <si>
    <r>
      <t xml:space="preserve">Тел. </t>
    </r>
    <r>
      <rPr>
        <u/>
        <sz val="14"/>
        <color theme="1"/>
        <rFont val="Times New Roman"/>
        <family val="1"/>
        <charset val="204"/>
      </rPr>
      <t>8 (71063) 3-79-44</t>
    </r>
  </si>
  <si>
    <r>
      <t xml:space="preserve">Адрес </t>
    </r>
    <r>
      <rPr>
        <u/>
        <sz val="14"/>
        <color theme="1"/>
        <rFont val="Times New Roman"/>
        <family val="1"/>
        <charset val="204"/>
      </rPr>
      <t>РК, Карагандинская область, город Сатпаев, ул. Улытауская 93</t>
    </r>
  </si>
  <si>
    <r>
      <t xml:space="preserve">Руководитель </t>
    </r>
    <r>
      <rPr>
        <u/>
        <sz val="14"/>
        <color theme="1"/>
        <rFont val="Times New Roman"/>
        <family val="1"/>
        <charset val="204"/>
      </rPr>
      <t xml:space="preserve">Токимбаев Е,А.                                       </t>
    </r>
  </si>
  <si>
    <t>Дата</t>
  </si>
  <si>
    <t>"___" ________ 2020 года</t>
  </si>
  <si>
    <t>Форма 5</t>
  </si>
  <si>
    <t>на услуги подачи воды по распределительным сетям</t>
  </si>
  <si>
    <t>на услуги отвода и очистки сточных вод</t>
  </si>
  <si>
    <t>на услуги подачи воды по магистральным трубопроводам для п.Жезды</t>
  </si>
  <si>
    <t>Увеличение тарифа на закуп электрической энергии</t>
  </si>
  <si>
    <t>Увеличение тарифа на закуп тепловой энергии</t>
  </si>
  <si>
    <t>Начисление заработной платы производится в соответствии со штатным расписанием предприятия, утвержденным учредителем. Обязательные налоговые платежи начислены в соответствии с Налоговым законодательством Республики Казахстан</t>
  </si>
  <si>
    <t>Амортизация начислена в соответствии с МСФО и учетной политикой предприятия</t>
  </si>
  <si>
    <t>Экономия сложилась в связи с установлением лимитов на междугородние и сотовые звонки</t>
  </si>
  <si>
    <t>Расходы не предусмотрены тарифной сметой</t>
  </si>
  <si>
    <t>Работы выполнены в полном объеме. Перерасход связан с увеличением количества обучаемых работников</t>
  </si>
  <si>
    <t>Экономия сложилась по итогам проведенных гос.закупок</t>
  </si>
  <si>
    <t>Страховые суммы определены в соответствии с Законом Республики Казахстан об обязательном страховании и Трудовым Кодексом Республики Казахстан</t>
  </si>
  <si>
    <t xml:space="preserve">Перерасход связан с затратами неучтенными в тарифной смете </t>
  </si>
  <si>
    <t>Перерасход связан с увеличением количества поверяемых средств измерений на объектах теплоснабжения</t>
  </si>
  <si>
    <t>Услуги по испытанию электрооборудования и электросетей не были проведены</t>
  </si>
  <si>
    <t>Экономия сложилась по итогам проведенных гос.закупок, работы выполнены в полном объеме</t>
  </si>
  <si>
    <t xml:space="preserve">Налоги рассчитаны в соответствии с Налоговым законодательством Республики Казахстан. </t>
  </si>
  <si>
    <t>Экономия сложилась за счет снижения количества инкассаций денежных средств</t>
  </si>
  <si>
    <t>Увеличение количества командировочных поездок и затрат на них связано с выездом работников на обучения и по вопросам реконструкции хозфекальных очистных сооружения предприятия</t>
  </si>
  <si>
    <t>Перерасход связан с необходимостью дополнительного опубликования материалов информационного характера в СМИ и получения данных о погодных условиях</t>
  </si>
  <si>
    <t>Расходы не предусмотренные тарифной сметой</t>
  </si>
  <si>
    <t xml:space="preserve">Увеличение численности связано с трудоустройством лиц на сезонные/временные работы </t>
  </si>
  <si>
    <t>Основная часть закупаемой воды с Кенгирского водохранилища предназначена для ее реализации жителям п.Жезказган. Уменьшение объема закупаемой воды связано с переселением жителей п.Жезказган в г.Сатпаев</t>
  </si>
  <si>
    <t>В тарифной смете затраты на некоторые виды страхования не предусмотрены. Страховые суммы определены в соответствии с Законом Республики Казахстан об обязательном страховании и Трудовым Кодексом Республики Казахстан</t>
  </si>
  <si>
    <t>Перерасход связан с затратами неучтенными в тарифной смете - ремонт электродвигателей насосного оборудования</t>
  </si>
  <si>
    <t>Перерасход связан с увеличением количества поверяемых средств измерений на объектах водоснабжения</t>
  </si>
  <si>
    <t>Снижение суммы объемов по оказанным услугам связано в связи с тем, что с 1.01.2019г. по поручению Главы государства тарифы были снижены, а также с 01.10.2019г. введены в действие ВКТ</t>
  </si>
  <si>
    <t xml:space="preserve">Средства выделенные с бюджета местного исполнительного органа в 2019 году </t>
  </si>
  <si>
    <t>Отклонение связано с использованием тмц на капитальные ремонты инженерных сетей</t>
  </si>
  <si>
    <t>Перерасход связан с увеличением количества обучаемых работников</t>
  </si>
  <si>
    <t>Перерасход связан с затратами неучтенными в тарифной смете</t>
  </si>
  <si>
    <t>Работы выполнены в полном объеме. Экономия сложилась в связи с уменьшением количества поверяемых средств измерений на объектах водоотведения</t>
  </si>
  <si>
    <t>Перерасход связан с затратами неучтенными в тарифной смете - услуги по замеру воздуха рабочей зоны на вредные вещества</t>
  </si>
  <si>
    <t>Экономия связана с уменьшением объемов оказываемых услуг (кол-во перезаряженных огнетушителей, площадь обрабатываемой конструкции)</t>
  </si>
  <si>
    <t>Начисление объема производится в соответствии с показаниями прибора учета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</si>
</sst>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2"/>
      <color theme="1"/>
      <name val="Times New Roman"/>
      <family val="2"/>
      <charset val="204"/>
    </font>
    <font>
      <sz val="10"/>
      <name val="Helv"/>
    </font>
    <font>
      <b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"/>
      <family val="2"/>
    </font>
    <font>
      <b/>
      <sz val="8"/>
      <name val="Verdana"/>
      <family val="2"/>
    </font>
    <font>
      <b/>
      <sz val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indexed="21"/>
      <name val="Arial"/>
      <family val="2"/>
      <charset val="204"/>
    </font>
    <font>
      <sz val="11"/>
      <name val="Calibri"/>
      <family val="2"/>
      <scheme val="minor"/>
    </font>
    <font>
      <sz val="9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indexed="21"/>
      <name val="Arial"/>
      <family val="2"/>
      <charset val="204"/>
    </font>
    <font>
      <u/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ECC5"/>
        <bgColor rgb="FF000000"/>
      </patternFill>
    </fill>
    <fill>
      <patternFill patternType="solid">
        <fgColor rgb="FFFFFB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8F2D8"/>
        <bgColor rgb="FF000000"/>
      </patternFill>
    </fill>
    <fill>
      <patternFill patternType="solid">
        <fgColor rgb="FFFBF9E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44">
    <xf numFmtId="0" fontId="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0" fillId="0" borderId="0"/>
    <xf numFmtId="0" fontId="26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7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</cellStyleXfs>
  <cellXfs count="411">
    <xf numFmtId="0" fontId="0" fillId="0" borderId="0" xfId="0"/>
    <xf numFmtId="49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4" fontId="3" fillId="0" borderId="0" xfId="1" applyNumberFormat="1" applyFont="1" applyFill="1" applyAlignment="1">
      <alignment vertical="center"/>
    </xf>
    <xf numFmtId="4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 wrapText="1"/>
    </xf>
    <xf numFmtId="4" fontId="9" fillId="0" borderId="2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center" vertical="center"/>
    </xf>
    <xf numFmtId="4" fontId="13" fillId="0" borderId="2" xfId="1" applyNumberFormat="1" applyFont="1" applyFill="1" applyBorder="1" applyAlignment="1">
      <alignment horizontal="left" vertical="center" wrapText="1"/>
    </xf>
    <xf numFmtId="4" fontId="6" fillId="0" borderId="0" xfId="1" applyNumberFormat="1" applyFont="1" applyFill="1" applyAlignment="1">
      <alignment horizontal="center" vertical="center"/>
    </xf>
    <xf numFmtId="4" fontId="13" fillId="0" borderId="2" xfId="1" applyNumberFormat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4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4" fontId="19" fillId="0" borderId="0" xfId="1" applyNumberFormat="1" applyFont="1" applyFill="1" applyAlignment="1">
      <alignment vertical="center"/>
    </xf>
    <xf numFmtId="4" fontId="15" fillId="0" borderId="0" xfId="1" applyNumberFormat="1" applyFont="1" applyFill="1" applyAlignment="1">
      <alignment vertical="center"/>
    </xf>
    <xf numFmtId="0" fontId="6" fillId="0" borderId="0" xfId="10" applyFont="1" applyFill="1" applyAlignment="1">
      <alignment vertical="center"/>
    </xf>
    <xf numFmtId="0" fontId="9" fillId="0" borderId="0" xfId="10" applyFont="1" applyFill="1" applyAlignment="1">
      <alignment horizontal="center" vertical="center"/>
    </xf>
    <xf numFmtId="0" fontId="6" fillId="0" borderId="0" xfId="10" applyFont="1" applyFill="1" applyAlignment="1">
      <alignment horizontal="left" vertical="center"/>
    </xf>
    <xf numFmtId="0" fontId="12" fillId="0" borderId="0" xfId="10" applyFont="1" applyFill="1" applyAlignment="1">
      <alignment vertical="center"/>
    </xf>
    <xf numFmtId="0" fontId="13" fillId="0" borderId="2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/>
    </xf>
    <xf numFmtId="0" fontId="9" fillId="0" borderId="2" xfId="10" applyFont="1" applyFill="1" applyBorder="1" applyAlignment="1">
      <alignment vertical="center" wrapText="1"/>
    </xf>
    <xf numFmtId="4" fontId="9" fillId="0" borderId="2" xfId="10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left" vertical="center"/>
    </xf>
    <xf numFmtId="0" fontId="13" fillId="0" borderId="2" xfId="10" applyFont="1" applyFill="1" applyBorder="1" applyAlignment="1">
      <alignment vertical="center" wrapText="1"/>
    </xf>
    <xf numFmtId="4" fontId="13" fillId="0" borderId="2" xfId="10" applyNumberFormat="1" applyFont="1" applyFill="1" applyBorder="1" applyAlignment="1">
      <alignment horizontal="center" vertical="center" wrapText="1"/>
    </xf>
    <xf numFmtId="4" fontId="13" fillId="0" borderId="2" xfId="10" applyNumberFormat="1" applyFont="1" applyFill="1" applyBorder="1" applyAlignment="1">
      <alignment horizontal="center" vertical="center"/>
    </xf>
    <xf numFmtId="4" fontId="9" fillId="0" borderId="2" xfId="10" applyNumberFormat="1" applyFont="1" applyFill="1" applyBorder="1" applyAlignment="1">
      <alignment horizontal="center" vertical="center"/>
    </xf>
    <xf numFmtId="4" fontId="13" fillId="0" borderId="2" xfId="10" applyNumberFormat="1" applyFont="1" applyFill="1" applyBorder="1" applyAlignment="1">
      <alignment vertical="center" wrapText="1"/>
    </xf>
    <xf numFmtId="4" fontId="13" fillId="0" borderId="2" xfId="1" applyNumberFormat="1" applyFont="1" applyFill="1" applyBorder="1" applyAlignment="1">
      <alignment horizontal="left" vertical="center"/>
    </xf>
    <xf numFmtId="49" fontId="13" fillId="0" borderId="2" xfId="10" applyNumberFormat="1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left" vertical="center" wrapText="1"/>
    </xf>
    <xf numFmtId="2" fontId="9" fillId="0" borderId="2" xfId="10" applyNumberFormat="1" applyFont="1" applyFill="1" applyBorder="1" applyAlignment="1">
      <alignment horizontal="center" vertical="center"/>
    </xf>
    <xf numFmtId="0" fontId="9" fillId="0" borderId="0" xfId="10" applyFont="1" applyFill="1" applyAlignment="1">
      <alignment vertical="center"/>
    </xf>
    <xf numFmtId="4" fontId="9" fillId="0" borderId="2" xfId="1" applyNumberFormat="1" applyFont="1" applyFill="1" applyBorder="1" applyAlignment="1">
      <alignment horizontal="left" vertical="center" wrapText="1"/>
    </xf>
    <xf numFmtId="49" fontId="6" fillId="0" borderId="0" xfId="10" applyNumberFormat="1" applyFont="1" applyFill="1" applyAlignment="1">
      <alignment vertical="center"/>
    </xf>
    <xf numFmtId="0" fontId="13" fillId="0" borderId="0" xfId="10" applyFont="1" applyFill="1" applyAlignment="1">
      <alignment vertical="center"/>
    </xf>
    <xf numFmtId="0" fontId="14" fillId="0" borderId="0" xfId="0" applyFont="1" applyFill="1"/>
    <xf numFmtId="4" fontId="6" fillId="0" borderId="0" xfId="1" applyNumberFormat="1" applyFont="1" applyFill="1" applyAlignment="1">
      <alignment horizontal="left" vertical="center"/>
    </xf>
    <xf numFmtId="0" fontId="0" fillId="0" borderId="0" xfId="0" applyFill="1"/>
    <xf numFmtId="0" fontId="7" fillId="0" borderId="0" xfId="0" applyFont="1" applyFill="1"/>
    <xf numFmtId="4" fontId="19" fillId="0" borderId="0" xfId="1" applyNumberFormat="1" applyFont="1" applyFill="1" applyAlignment="1">
      <alignment horizontal="left" vertical="center"/>
    </xf>
    <xf numFmtId="4" fontId="15" fillId="0" borderId="0" xfId="1" applyNumberFormat="1" applyFont="1" applyFill="1" applyAlignment="1">
      <alignment horizontal="left" vertical="center"/>
    </xf>
    <xf numFmtId="0" fontId="17" fillId="0" borderId="0" xfId="10" applyFont="1" applyFill="1" applyAlignment="1">
      <alignment vertical="center"/>
    </xf>
    <xf numFmtId="0" fontId="12" fillId="0" borderId="0" xfId="10" applyFont="1" applyFill="1" applyAlignment="1">
      <alignment horizontal="left" vertical="center"/>
    </xf>
    <xf numFmtId="0" fontId="13" fillId="0" borderId="5" xfId="1" applyFont="1" applyFill="1" applyBorder="1" applyAlignment="1">
      <alignment horizontal="center" vertical="center"/>
    </xf>
    <xf numFmtId="4" fontId="9" fillId="0" borderId="5" xfId="10" applyNumberFormat="1" applyFont="1" applyFill="1" applyBorder="1" applyAlignment="1">
      <alignment horizontal="center" vertical="center" wrapText="1"/>
    </xf>
    <xf numFmtId="4" fontId="13" fillId="0" borderId="5" xfId="10" applyNumberFormat="1" applyFont="1" applyFill="1" applyBorder="1" applyAlignment="1">
      <alignment horizontal="center" vertical="center"/>
    </xf>
    <xf numFmtId="0" fontId="4" fillId="0" borderId="2" xfId="10" applyFont="1" applyFill="1" applyBorder="1" applyAlignment="1">
      <alignment vertical="center" wrapText="1"/>
    </xf>
    <xf numFmtId="0" fontId="6" fillId="0" borderId="0" xfId="10" applyFont="1" applyFill="1" applyBorder="1" applyAlignment="1">
      <alignment vertical="center"/>
    </xf>
    <xf numFmtId="4" fontId="9" fillId="0" borderId="5" xfId="10" applyNumberFormat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wrapText="1"/>
    </xf>
    <xf numFmtId="4" fontId="6" fillId="0" borderId="0" xfId="10" applyNumberFormat="1" applyFont="1" applyFill="1" applyAlignment="1">
      <alignment horizontal="center" vertical="center"/>
    </xf>
    <xf numFmtId="3" fontId="9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3" fontId="9" fillId="0" borderId="2" xfId="10" applyNumberFormat="1" applyFont="1" applyFill="1" applyBorder="1" applyAlignment="1">
      <alignment horizontal="center" vertical="center" wrapText="1"/>
    </xf>
    <xf numFmtId="3" fontId="13" fillId="0" borderId="2" xfId="10" applyNumberFormat="1" applyFont="1" applyFill="1" applyBorder="1" applyAlignment="1">
      <alignment horizontal="center" vertical="center"/>
    </xf>
    <xf numFmtId="4" fontId="13" fillId="0" borderId="5" xfId="10" applyNumberFormat="1" applyFont="1" applyFill="1" applyBorder="1" applyAlignment="1">
      <alignment horizontal="center" vertical="center" wrapText="1"/>
    </xf>
    <xf numFmtId="3" fontId="13" fillId="0" borderId="5" xfId="1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0" xfId="0" applyNumberFormat="1"/>
    <xf numFmtId="4" fontId="12" fillId="0" borderId="0" xfId="1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3" fontId="9" fillId="0" borderId="2" xfId="10" applyNumberFormat="1" applyFont="1" applyFill="1" applyBorder="1" applyAlignment="1">
      <alignment horizontal="center" vertical="center"/>
    </xf>
    <xf numFmtId="0" fontId="31" fillId="0" borderId="0" xfId="40" applyAlignment="1">
      <alignment horizontal="left"/>
    </xf>
    <xf numFmtId="0" fontId="31" fillId="0" borderId="0" xfId="40" applyAlignment="1">
      <alignment horizontal="center" vertical="center"/>
    </xf>
    <xf numFmtId="0" fontId="31" fillId="0" borderId="0" xfId="40" applyAlignment="1">
      <alignment horizontal="right" vertical="center"/>
    </xf>
    <xf numFmtId="0" fontId="31" fillId="0" borderId="0" xfId="40" applyAlignment="1">
      <alignment horizontal="right"/>
    </xf>
    <xf numFmtId="4" fontId="31" fillId="0" borderId="0" xfId="40" applyNumberFormat="1" applyAlignment="1">
      <alignment horizontal="right"/>
    </xf>
    <xf numFmtId="4" fontId="31" fillId="0" borderId="10" xfId="40" applyNumberFormat="1" applyBorder="1" applyAlignment="1">
      <alignment horizontal="center" vertical="center"/>
    </xf>
    <xf numFmtId="4" fontId="31" fillId="0" borderId="10" xfId="40" applyNumberFormat="1" applyBorder="1" applyAlignment="1">
      <alignment horizontal="right" vertical="center"/>
    </xf>
    <xf numFmtId="4" fontId="31" fillId="0" borderId="10" xfId="40" applyNumberFormat="1" applyBorder="1" applyAlignment="1">
      <alignment horizontal="right"/>
    </xf>
    <xf numFmtId="4" fontId="0" fillId="0" borderId="2" xfId="0" applyNumberFormat="1" applyBorder="1" applyAlignment="1">
      <alignment horizontal="center" vertical="center"/>
    </xf>
    <xf numFmtId="0" fontId="21" fillId="0" borderId="0" xfId="5" applyAlignment="1">
      <alignment horizontal="left"/>
    </xf>
    <xf numFmtId="4" fontId="29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4" fontId="35" fillId="0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40" applyBorder="1" applyAlignment="1">
      <alignment horizontal="center" vertical="center"/>
    </xf>
    <xf numFmtId="0" fontId="31" fillId="0" borderId="10" xfId="40" applyBorder="1" applyAlignment="1">
      <alignment horizontal="center" vertical="center"/>
    </xf>
    <xf numFmtId="4" fontId="31" fillId="0" borderId="0" xfId="40" applyNumberFormat="1" applyBorder="1" applyAlignment="1">
      <alignment horizontal="center" vertical="center"/>
    </xf>
    <xf numFmtId="4" fontId="31" fillId="0" borderId="0" xfId="40" applyNumberFormat="1" applyBorder="1" applyAlignment="1">
      <alignment horizontal="right" vertical="center"/>
    </xf>
    <xf numFmtId="4" fontId="31" fillId="0" borderId="0" xfId="40" applyNumberFormat="1" applyBorder="1" applyAlignment="1">
      <alignment horizontal="right"/>
    </xf>
    <xf numFmtId="0" fontId="31" fillId="0" borderId="0" xfId="40" applyBorder="1" applyAlignment="1">
      <alignment horizontal="left"/>
    </xf>
    <xf numFmtId="4" fontId="21" fillId="0" borderId="0" xfId="5" applyNumberFormat="1" applyAlignment="1">
      <alignment horizontal="center" vertical="center"/>
    </xf>
    <xf numFmtId="0" fontId="21" fillId="0" borderId="0" xfId="5" applyBorder="1" applyAlignment="1">
      <alignment horizontal="left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 vertical="center" wrapText="1"/>
    </xf>
    <xf numFmtId="4" fontId="34" fillId="0" borderId="0" xfId="5" applyNumberFormat="1" applyFont="1" applyAlignment="1">
      <alignment horizontal="left"/>
    </xf>
    <xf numFmtId="4" fontId="13" fillId="0" borderId="0" xfId="1" applyNumberFormat="1" applyFont="1" applyFill="1" applyBorder="1" applyAlignment="1">
      <alignment horizontal="left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vertical="center" wrapText="1"/>
    </xf>
    <xf numFmtId="4" fontId="21" fillId="0" borderId="0" xfId="5" applyNumberFormat="1" applyAlignment="1">
      <alignment horizontal="left"/>
    </xf>
    <xf numFmtId="0" fontId="0" fillId="0" borderId="0" xfId="0" applyFill="1" applyAlignment="1">
      <alignment horizontal="left" vertical="center"/>
    </xf>
    <xf numFmtId="165" fontId="0" fillId="0" borderId="0" xfId="0" applyNumberFormat="1"/>
    <xf numFmtId="4" fontId="7" fillId="2" borderId="2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vertical="center" wrapText="1"/>
    </xf>
    <xf numFmtId="4" fontId="6" fillId="0" borderId="0" xfId="10" applyNumberFormat="1" applyFont="1" applyFill="1" applyAlignment="1">
      <alignment vertical="center"/>
    </xf>
    <xf numFmtId="4" fontId="39" fillId="0" borderId="0" xfId="0" applyNumberFormat="1" applyFont="1" applyAlignment="1"/>
    <xf numFmtId="4" fontId="40" fillId="4" borderId="18" xfId="42" applyNumberFormat="1" applyFont="1" applyFill="1" applyBorder="1" applyAlignment="1">
      <alignment wrapText="1"/>
    </xf>
    <xf numFmtId="4" fontId="40" fillId="4" borderId="18" xfId="42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" fontId="9" fillId="0" borderId="5" xfId="9" applyNumberFormat="1" applyFont="1" applyFill="1" applyBorder="1" applyAlignment="1">
      <alignment horizontal="center" vertical="center"/>
    </xf>
    <xf numFmtId="4" fontId="9" fillId="0" borderId="2" xfId="9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7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8" borderId="2" xfId="0" applyNumberFormat="1" applyFont="1" applyFill="1" applyBorder="1" applyAlignment="1">
      <alignment horizontal="center" vertical="center" wrapText="1"/>
    </xf>
    <xf numFmtId="4" fontId="7" fillId="7" borderId="0" xfId="0" applyNumberFormat="1" applyFont="1" applyFill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41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center" vertical="center" wrapText="1"/>
    </xf>
    <xf numFmtId="4" fontId="10" fillId="0" borderId="18" xfId="43" applyNumberFormat="1" applyFont="1" applyFill="1" applyBorder="1" applyAlignment="1">
      <alignment horizontal="right" wrapText="1"/>
    </xf>
    <xf numFmtId="4" fontId="10" fillId="0" borderId="0" xfId="0" applyNumberFormat="1" applyFont="1" applyFill="1" applyAlignment="1">
      <alignment horizontal="right"/>
    </xf>
    <xf numFmtId="49" fontId="29" fillId="0" borderId="0" xfId="0" applyNumberFormat="1" applyFont="1" applyFill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29" fillId="0" borderId="19" xfId="0" applyNumberFormat="1" applyFont="1" applyBorder="1" applyAlignment="1">
      <alignment horizontal="center" vertical="center"/>
    </xf>
    <xf numFmtId="0" fontId="29" fillId="0" borderId="0" xfId="0" applyFont="1"/>
    <xf numFmtId="4" fontId="13" fillId="0" borderId="19" xfId="1" applyNumberFormat="1" applyFont="1" applyFill="1" applyBorder="1" applyAlignment="1">
      <alignment horizontal="left" vertical="center" wrapText="1"/>
    </xf>
    <xf numFmtId="0" fontId="34" fillId="0" borderId="0" xfId="40" applyFont="1" applyBorder="1" applyAlignment="1">
      <alignment horizontal="center" vertical="center"/>
    </xf>
    <xf numFmtId="0" fontId="34" fillId="0" borderId="10" xfId="40" applyFont="1" applyBorder="1" applyAlignment="1">
      <alignment horizontal="center" vertical="center"/>
    </xf>
    <xf numFmtId="0" fontId="3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0" fontId="26" fillId="9" borderId="7" xfId="0" applyNumberFormat="1" applyFont="1" applyFill="1" applyBorder="1" applyAlignment="1">
      <alignment horizontal="left" vertical="top" wrapText="1"/>
    </xf>
    <xf numFmtId="0" fontId="33" fillId="11" borderId="7" xfId="0" applyNumberFormat="1" applyFont="1" applyFill="1" applyBorder="1" applyAlignment="1">
      <alignment horizontal="left" vertical="top" wrapText="1"/>
    </xf>
    <xf numFmtId="0" fontId="33" fillId="10" borderId="7" xfId="0" applyNumberFormat="1" applyFont="1" applyFill="1" applyBorder="1" applyAlignment="1">
      <alignment horizontal="left" vertical="top" wrapText="1"/>
    </xf>
    <xf numFmtId="0" fontId="33" fillId="11" borderId="7" xfId="0" applyNumberFormat="1" applyFont="1" applyFill="1" applyBorder="1" applyAlignment="1">
      <alignment horizontal="center" vertical="top" wrapText="1"/>
    </xf>
    <xf numFmtId="0" fontId="22" fillId="12" borderId="7" xfId="0" applyNumberFormat="1" applyFont="1" applyFill="1" applyBorder="1" applyAlignment="1">
      <alignment horizontal="left" vertical="top" wrapText="1"/>
    </xf>
    <xf numFmtId="4" fontId="22" fillId="12" borderId="7" xfId="0" applyNumberFormat="1" applyFont="1" applyFill="1" applyBorder="1" applyAlignment="1">
      <alignment horizontal="right" vertical="top"/>
    </xf>
    <xf numFmtId="0" fontId="22" fillId="13" borderId="7" xfId="0" applyNumberFormat="1" applyFont="1" applyFill="1" applyBorder="1" applyAlignment="1">
      <alignment horizontal="left" vertical="top" wrapText="1" indent="2"/>
    </xf>
    <xf numFmtId="4" fontId="22" fillId="13" borderId="7" xfId="0" applyNumberFormat="1" applyFont="1" applyFill="1" applyBorder="1" applyAlignment="1">
      <alignment horizontal="right" vertical="top"/>
    </xf>
    <xf numFmtId="0" fontId="22" fillId="13" borderId="7" xfId="0" applyNumberFormat="1" applyFont="1" applyFill="1" applyBorder="1" applyAlignment="1">
      <alignment horizontal="left" vertical="top"/>
    </xf>
    <xf numFmtId="0" fontId="22" fillId="13" borderId="7" xfId="0" applyNumberFormat="1" applyFont="1" applyFill="1" applyBorder="1" applyAlignment="1">
      <alignment horizontal="left" vertical="top" wrapText="1" indent="4"/>
    </xf>
    <xf numFmtId="2" fontId="22" fillId="13" borderId="7" xfId="0" applyNumberFormat="1" applyFont="1" applyFill="1" applyBorder="1" applyAlignment="1">
      <alignment horizontal="right" vertical="top"/>
    </xf>
    <xf numFmtId="0" fontId="22" fillId="0" borderId="7" xfId="0" applyNumberFormat="1" applyFont="1" applyFill="1" applyBorder="1" applyAlignment="1">
      <alignment horizontal="left" vertical="top" wrapText="1" indent="6"/>
    </xf>
    <xf numFmtId="2" fontId="22" fillId="0" borderId="7" xfId="0" applyNumberFormat="1" applyFont="1" applyFill="1" applyBorder="1" applyAlignment="1">
      <alignment horizontal="right" vertical="top"/>
    </xf>
    <xf numFmtId="4" fontId="22" fillId="0" borderId="7" xfId="0" applyNumberFormat="1" applyFont="1" applyFill="1" applyBorder="1" applyAlignment="1">
      <alignment horizontal="right" vertical="top"/>
    </xf>
    <xf numFmtId="0" fontId="22" fillId="0" borderId="7" xfId="0" applyNumberFormat="1" applyFont="1" applyFill="1" applyBorder="1" applyAlignment="1">
      <alignment horizontal="left" vertical="top"/>
    </xf>
    <xf numFmtId="0" fontId="22" fillId="0" borderId="7" xfId="0" applyNumberFormat="1" applyFont="1" applyFill="1" applyBorder="1" applyAlignment="1">
      <alignment horizontal="right" vertical="top"/>
    </xf>
    <xf numFmtId="4" fontId="22" fillId="14" borderId="7" xfId="0" applyNumberFormat="1" applyFont="1" applyFill="1" applyBorder="1" applyAlignment="1">
      <alignment horizontal="right" vertical="top"/>
    </xf>
    <xf numFmtId="0" fontId="22" fillId="0" borderId="7" xfId="0" applyNumberFormat="1" applyFont="1" applyFill="1" applyBorder="1" applyAlignment="1">
      <alignment horizontal="left" vertical="top" wrapText="1" indent="4"/>
    </xf>
    <xf numFmtId="4" fontId="22" fillId="15" borderId="7" xfId="0" applyNumberFormat="1" applyFont="1" applyFill="1" applyBorder="1" applyAlignment="1">
      <alignment horizontal="right" vertical="top"/>
    </xf>
    <xf numFmtId="0" fontId="26" fillId="9" borderId="7" xfId="0" applyNumberFormat="1" applyFont="1" applyFill="1" applyBorder="1" applyAlignment="1">
      <alignment horizontal="left" vertical="top"/>
    </xf>
    <xf numFmtId="4" fontId="26" fillId="9" borderId="7" xfId="0" applyNumberFormat="1" applyFont="1" applyFill="1" applyBorder="1" applyAlignment="1">
      <alignment horizontal="right" vertical="top"/>
    </xf>
    <xf numFmtId="0" fontId="33" fillId="14" borderId="7" xfId="0" applyNumberFormat="1" applyFont="1" applyFill="1" applyBorder="1" applyAlignment="1">
      <alignment horizontal="center" vertical="top" wrapText="1"/>
    </xf>
    <xf numFmtId="0" fontId="22" fillId="2" borderId="7" xfId="0" applyNumberFormat="1" applyFont="1" applyFill="1" applyBorder="1" applyAlignment="1">
      <alignment horizontal="left" vertical="top"/>
    </xf>
    <xf numFmtId="4" fontId="22" fillId="2" borderId="7" xfId="0" applyNumberFormat="1" applyFont="1" applyFill="1" applyBorder="1" applyAlignment="1">
      <alignment horizontal="right" vertical="top"/>
    </xf>
    <xf numFmtId="0" fontId="22" fillId="14" borderId="7" xfId="0" applyNumberFormat="1" applyFont="1" applyFill="1" applyBorder="1" applyAlignment="1">
      <alignment horizontal="left" vertical="top"/>
    </xf>
    <xf numFmtId="4" fontId="26" fillId="14" borderId="7" xfId="0" applyNumberFormat="1" applyFont="1" applyFill="1" applyBorder="1" applyAlignment="1">
      <alignment horizontal="right" vertical="top"/>
    </xf>
    <xf numFmtId="4" fontId="22" fillId="0" borderId="0" xfId="0" applyNumberFormat="1" applyFont="1" applyFill="1" applyBorder="1" applyAlignment="1">
      <alignment horizontal="left"/>
    </xf>
    <xf numFmtId="4" fontId="22" fillId="0" borderId="0" xfId="0" applyNumberFormat="1" applyFont="1" applyFill="1" applyBorder="1" applyAlignment="1">
      <alignment horizontal="right"/>
    </xf>
    <xf numFmtId="4" fontId="31" fillId="0" borderId="19" xfId="40" applyNumberFormat="1" applyBorder="1" applyAlignment="1">
      <alignment horizontal="center" vertical="center"/>
    </xf>
    <xf numFmtId="0" fontId="31" fillId="0" borderId="19" xfId="40" applyBorder="1" applyAlignment="1">
      <alignment horizontal="center" vertical="center"/>
    </xf>
    <xf numFmtId="4" fontId="31" fillId="0" borderId="19" xfId="40" applyNumberFormat="1" applyBorder="1" applyAlignment="1">
      <alignment horizontal="right" vertical="center"/>
    </xf>
    <xf numFmtId="4" fontId="31" fillId="0" borderId="19" xfId="40" applyNumberFormat="1" applyBorder="1" applyAlignment="1">
      <alignment horizontal="right"/>
    </xf>
    <xf numFmtId="4" fontId="21" fillId="0" borderId="19" xfId="5" applyNumberFormat="1" applyBorder="1" applyAlignment="1">
      <alignment horizontal="center" vertical="center"/>
    </xf>
    <xf numFmtId="4" fontId="34" fillId="0" borderId="19" xfId="5" applyNumberFormat="1" applyFont="1" applyBorder="1" applyAlignment="1">
      <alignment horizontal="center"/>
    </xf>
    <xf numFmtId="0" fontId="34" fillId="2" borderId="19" xfId="40" applyFont="1" applyFill="1" applyBorder="1" applyAlignment="1">
      <alignment horizontal="center" vertical="center"/>
    </xf>
    <xf numFmtId="0" fontId="34" fillId="16" borderId="19" xfId="40" applyFont="1" applyFill="1" applyBorder="1" applyAlignment="1">
      <alignment horizontal="center" vertical="center"/>
    </xf>
    <xf numFmtId="0" fontId="31" fillId="0" borderId="19" xfId="40" applyBorder="1" applyAlignment="1">
      <alignment horizontal="right" vertical="center"/>
    </xf>
    <xf numFmtId="0" fontId="31" fillId="0" borderId="19" xfId="40" applyBorder="1" applyAlignment="1">
      <alignment horizontal="right"/>
    </xf>
    <xf numFmtId="0" fontId="21" fillId="0" borderId="19" xfId="5" applyBorder="1" applyAlignment="1">
      <alignment horizontal="right"/>
    </xf>
    <xf numFmtId="0" fontId="22" fillId="16" borderId="7" xfId="0" applyNumberFormat="1" applyFont="1" applyFill="1" applyBorder="1" applyAlignment="1">
      <alignment horizontal="left" vertical="top" wrapText="1" indent="6"/>
    </xf>
    <xf numFmtId="0" fontId="22" fillId="0" borderId="0" xfId="0" applyFont="1" applyFill="1" applyBorder="1" applyAlignment="1">
      <alignment horizontal="right"/>
    </xf>
    <xf numFmtId="2" fontId="22" fillId="16" borderId="7" xfId="0" applyNumberFormat="1" applyFont="1" applyFill="1" applyBorder="1" applyAlignment="1">
      <alignment horizontal="right" vertical="top"/>
    </xf>
    <xf numFmtId="4" fontId="22" fillId="16" borderId="7" xfId="0" applyNumberFormat="1" applyFont="1" applyFill="1" applyBorder="1" applyAlignment="1">
      <alignment horizontal="right" vertical="top"/>
    </xf>
    <xf numFmtId="0" fontId="22" fillId="5" borderId="7" xfId="0" applyNumberFormat="1" applyFont="1" applyFill="1" applyBorder="1" applyAlignment="1">
      <alignment horizontal="left" vertical="top" wrapText="1" indent="6"/>
    </xf>
    <xf numFmtId="2" fontId="22" fillId="5" borderId="7" xfId="0" applyNumberFormat="1" applyFont="1" applyFill="1" applyBorder="1" applyAlignment="1">
      <alignment horizontal="right" vertical="top"/>
    </xf>
    <xf numFmtId="4" fontId="22" fillId="5" borderId="7" xfId="0" applyNumberFormat="1" applyFont="1" applyFill="1" applyBorder="1" applyAlignment="1">
      <alignment horizontal="right" vertical="top"/>
    </xf>
    <xf numFmtId="0" fontId="22" fillId="16" borderId="7" xfId="0" applyNumberFormat="1" applyFont="1" applyFill="1" applyBorder="1" applyAlignment="1">
      <alignment horizontal="left" vertical="top"/>
    </xf>
    <xf numFmtId="0" fontId="22" fillId="17" borderId="7" xfId="0" applyNumberFormat="1" applyFont="1" applyFill="1" applyBorder="1" applyAlignment="1">
      <alignment horizontal="left" vertical="top" wrapText="1" indent="4"/>
    </xf>
    <xf numFmtId="2" fontId="22" fillId="17" borderId="7" xfId="0" applyNumberFormat="1" applyFont="1" applyFill="1" applyBorder="1" applyAlignment="1">
      <alignment horizontal="right" vertical="top"/>
    </xf>
    <xf numFmtId="4" fontId="22" fillId="17" borderId="7" xfId="0" applyNumberFormat="1" applyFont="1" applyFill="1" applyBorder="1" applyAlignment="1">
      <alignment horizontal="right" vertical="top"/>
    </xf>
    <xf numFmtId="0" fontId="22" fillId="17" borderId="7" xfId="0" applyNumberFormat="1" applyFont="1" applyFill="1" applyBorder="1" applyAlignment="1">
      <alignment horizontal="left" vertical="top"/>
    </xf>
    <xf numFmtId="0" fontId="22" fillId="17" borderId="7" xfId="0" applyNumberFormat="1" applyFont="1" applyFill="1" applyBorder="1" applyAlignment="1">
      <alignment horizontal="left" vertical="top" wrapText="1" indent="2"/>
    </xf>
    <xf numFmtId="4" fontId="22" fillId="7" borderId="7" xfId="0" applyNumberFormat="1" applyFont="1" applyFill="1" applyBorder="1" applyAlignment="1">
      <alignment horizontal="right" vertical="top"/>
    </xf>
    <xf numFmtId="0" fontId="22" fillId="7" borderId="7" xfId="0" applyNumberFormat="1" applyFont="1" applyFill="1" applyBorder="1" applyAlignment="1">
      <alignment horizontal="left" vertical="top" wrapText="1" indent="4"/>
    </xf>
    <xf numFmtId="2" fontId="22" fillId="7" borderId="7" xfId="0" applyNumberFormat="1" applyFont="1" applyFill="1" applyBorder="1" applyAlignment="1">
      <alignment horizontal="right" vertical="top"/>
    </xf>
    <xf numFmtId="0" fontId="22" fillId="7" borderId="7" xfId="0" applyNumberFormat="1" applyFont="1" applyFill="1" applyBorder="1" applyAlignment="1">
      <alignment horizontal="left" vertical="top"/>
    </xf>
    <xf numFmtId="0" fontId="22" fillId="7" borderId="7" xfId="0" applyNumberFormat="1" applyFont="1" applyFill="1" applyBorder="1" applyAlignment="1">
      <alignment horizontal="left" vertical="top" wrapText="1" indent="6"/>
    </xf>
    <xf numFmtId="0" fontId="22" fillId="7" borderId="0" xfId="0" applyFont="1" applyFill="1" applyBorder="1" applyAlignment="1">
      <alignment horizontal="left"/>
    </xf>
    <xf numFmtId="2" fontId="22" fillId="18" borderId="7" xfId="0" applyNumberFormat="1" applyFont="1" applyFill="1" applyBorder="1" applyAlignment="1">
      <alignment horizontal="right" vertical="top"/>
    </xf>
    <xf numFmtId="4" fontId="22" fillId="18" borderId="7" xfId="0" applyNumberFormat="1" applyFont="1" applyFill="1" applyBorder="1" applyAlignment="1">
      <alignment horizontal="right" vertical="top"/>
    </xf>
    <xf numFmtId="0" fontId="22" fillId="15" borderId="7" xfId="0" applyNumberFormat="1" applyFont="1" applyFill="1" applyBorder="1" applyAlignment="1">
      <alignment horizontal="left" vertical="top" wrapText="1" indent="2"/>
    </xf>
    <xf numFmtId="0" fontId="22" fillId="16" borderId="7" xfId="0" applyNumberFormat="1" applyFont="1" applyFill="1" applyBorder="1" applyAlignment="1">
      <alignment horizontal="left" vertical="top" wrapText="1" indent="4"/>
    </xf>
    <xf numFmtId="2" fontId="22" fillId="15" borderId="7" xfId="0" applyNumberFormat="1" applyFont="1" applyFill="1" applyBorder="1" applyAlignment="1">
      <alignment horizontal="right" vertical="top"/>
    </xf>
    <xf numFmtId="0" fontId="22" fillId="19" borderId="7" xfId="0" applyNumberFormat="1" applyFont="1" applyFill="1" applyBorder="1" applyAlignment="1">
      <alignment horizontal="left" vertical="top" wrapText="1" indent="2"/>
    </xf>
    <xf numFmtId="2" fontId="22" fillId="19" borderId="7" xfId="0" applyNumberFormat="1" applyFont="1" applyFill="1" applyBorder="1" applyAlignment="1">
      <alignment horizontal="right" vertical="top"/>
    </xf>
    <xf numFmtId="0" fontId="22" fillId="19" borderId="7" xfId="0" applyNumberFormat="1" applyFont="1" applyFill="1" applyBorder="1" applyAlignment="1">
      <alignment horizontal="left" vertical="top"/>
    </xf>
    <xf numFmtId="0" fontId="22" fillId="20" borderId="7" xfId="0" applyNumberFormat="1" applyFont="1" applyFill="1" applyBorder="1" applyAlignment="1">
      <alignment horizontal="left" vertical="top" wrapText="1" indent="2"/>
    </xf>
    <xf numFmtId="2" fontId="22" fillId="20" borderId="7" xfId="0" applyNumberFormat="1" applyFont="1" applyFill="1" applyBorder="1" applyAlignment="1">
      <alignment horizontal="right" vertical="top"/>
    </xf>
    <xf numFmtId="4" fontId="22" fillId="20" borderId="7" xfId="0" applyNumberFormat="1" applyFont="1" applyFill="1" applyBorder="1" applyAlignment="1">
      <alignment horizontal="right" vertical="top"/>
    </xf>
    <xf numFmtId="0" fontId="22" fillId="5" borderId="7" xfId="0" applyNumberFormat="1" applyFont="1" applyFill="1" applyBorder="1" applyAlignment="1">
      <alignment horizontal="left" vertical="top" wrapText="1" indent="4"/>
    </xf>
    <xf numFmtId="0" fontId="22" fillId="5" borderId="7" xfId="0" applyNumberFormat="1" applyFont="1" applyFill="1" applyBorder="1" applyAlignment="1">
      <alignment horizontal="left" vertical="top"/>
    </xf>
    <xf numFmtId="0" fontId="22" fillId="21" borderId="7" xfId="0" applyNumberFormat="1" applyFont="1" applyFill="1" applyBorder="1" applyAlignment="1">
      <alignment horizontal="left" vertical="top" wrapText="1" indent="2"/>
    </xf>
    <xf numFmtId="4" fontId="22" fillId="21" borderId="7" xfId="0" applyNumberFormat="1" applyFont="1" applyFill="1" applyBorder="1" applyAlignment="1">
      <alignment horizontal="right" vertical="top"/>
    </xf>
    <xf numFmtId="0" fontId="22" fillId="21" borderId="7" xfId="0" applyNumberFormat="1" applyFont="1" applyFill="1" applyBorder="1" applyAlignment="1">
      <alignment horizontal="left" vertical="top"/>
    </xf>
    <xf numFmtId="0" fontId="22" fillId="22" borderId="0" xfId="0" applyFont="1" applyFill="1" applyBorder="1" applyAlignment="1">
      <alignment horizontal="left"/>
    </xf>
    <xf numFmtId="0" fontId="22" fillId="16" borderId="0" xfId="0" applyFont="1" applyFill="1" applyBorder="1" applyAlignment="1">
      <alignment horizontal="left"/>
    </xf>
    <xf numFmtId="0" fontId="22" fillId="5" borderId="0" xfId="0" applyFont="1" applyFill="1" applyBorder="1" applyAlignment="1">
      <alignment horizontal="left"/>
    </xf>
    <xf numFmtId="0" fontId="22" fillId="19" borderId="7" xfId="0" applyNumberFormat="1" applyFont="1" applyFill="1" applyBorder="1" applyAlignment="1">
      <alignment horizontal="left" vertical="top" wrapText="1" indent="4"/>
    </xf>
    <xf numFmtId="4" fontId="22" fillId="19" borderId="7" xfId="0" applyNumberFormat="1" applyFont="1" applyFill="1" applyBorder="1" applyAlignment="1">
      <alignment horizontal="right" vertical="top"/>
    </xf>
    <xf numFmtId="0" fontId="22" fillId="18" borderId="7" xfId="0" applyNumberFormat="1" applyFont="1" applyFill="1" applyBorder="1" applyAlignment="1">
      <alignment horizontal="left" vertical="top" wrapText="1" indent="4"/>
    </xf>
    <xf numFmtId="0" fontId="22" fillId="18" borderId="7" xfId="0" applyNumberFormat="1" applyFont="1" applyFill="1" applyBorder="1" applyAlignment="1">
      <alignment horizontal="left" vertical="top"/>
    </xf>
    <xf numFmtId="0" fontId="22" fillId="18" borderId="0" xfId="0" applyFont="1" applyFill="1" applyBorder="1" applyAlignment="1">
      <alignment horizontal="left"/>
    </xf>
    <xf numFmtId="2" fontId="22" fillId="21" borderId="7" xfId="0" applyNumberFormat="1" applyFont="1" applyFill="1" applyBorder="1" applyAlignment="1">
      <alignment horizontal="right" vertical="top"/>
    </xf>
    <xf numFmtId="0" fontId="22" fillId="7" borderId="7" xfId="0" applyNumberFormat="1" applyFont="1" applyFill="1" applyBorder="1" applyAlignment="1">
      <alignment horizontal="right" vertical="top"/>
    </xf>
    <xf numFmtId="0" fontId="22" fillId="15" borderId="7" xfId="0" applyNumberFormat="1" applyFont="1" applyFill="1" applyBorder="1" applyAlignment="1">
      <alignment horizontal="left" vertical="top"/>
    </xf>
    <xf numFmtId="0" fontId="22" fillId="20" borderId="7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33" fillId="10" borderId="7" xfId="0" applyNumberFormat="1" applyFont="1" applyFill="1" applyBorder="1" applyAlignment="1">
      <alignment horizontal="left" vertical="top" wrapText="1"/>
    </xf>
    <xf numFmtId="4" fontId="31" fillId="23" borderId="19" xfId="40" applyNumberFormat="1" applyFill="1" applyBorder="1" applyAlignment="1">
      <alignment horizontal="center" vertical="center"/>
    </xf>
    <xf numFmtId="0" fontId="31" fillId="23" borderId="19" xfId="40" applyFill="1" applyBorder="1" applyAlignment="1">
      <alignment horizontal="center" vertical="center"/>
    </xf>
    <xf numFmtId="4" fontId="29" fillId="0" borderId="0" xfId="0" applyNumberFormat="1" applyFont="1" applyFill="1" applyBorder="1" applyAlignment="1">
      <alignment horizontal="center" vertical="center"/>
    </xf>
    <xf numFmtId="4" fontId="29" fillId="0" borderId="6" xfId="0" applyNumberFormat="1" applyFont="1" applyFill="1" applyBorder="1" applyAlignment="1">
      <alignment horizontal="center" vertical="center"/>
    </xf>
    <xf numFmtId="0" fontId="22" fillId="21" borderId="7" xfId="0" applyNumberFormat="1" applyFont="1" applyFill="1" applyBorder="1" applyAlignment="1">
      <alignment horizontal="center" vertical="top" wrapText="1"/>
    </xf>
    <xf numFmtId="0" fontId="22" fillId="21" borderId="7" xfId="0" applyNumberFormat="1" applyFont="1" applyFill="1" applyBorder="1" applyAlignment="1">
      <alignment horizontal="right" vertical="top"/>
    </xf>
    <xf numFmtId="0" fontId="22" fillId="19" borderId="7" xfId="0" applyNumberFormat="1" applyFont="1" applyFill="1" applyBorder="1" applyAlignment="1">
      <alignment horizontal="right" vertical="top"/>
    </xf>
    <xf numFmtId="4" fontId="26" fillId="24" borderId="7" xfId="0" applyNumberFormat="1" applyFont="1" applyFill="1" applyBorder="1" applyAlignment="1">
      <alignment horizontal="right" vertical="top"/>
    </xf>
    <xf numFmtId="4" fontId="34" fillId="0" borderId="2" xfId="0" applyNumberFormat="1" applyFont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4" fontId="0" fillId="2" borderId="0" xfId="0" applyNumberFormat="1" applyFill="1" applyAlignment="1">
      <alignment horizontal="center" vertical="center"/>
    </xf>
    <xf numFmtId="4" fontId="0" fillId="0" borderId="0" xfId="0" applyNumberFormat="1" applyFill="1"/>
    <xf numFmtId="4" fontId="0" fillId="0" borderId="6" xfId="0" applyNumberFormat="1" applyFill="1" applyBorder="1"/>
    <xf numFmtId="4" fontId="0" fillId="0" borderId="0" xfId="0" applyNumberFormat="1" applyFill="1" applyBorder="1"/>
    <xf numFmtId="4" fontId="35" fillId="0" borderId="0" xfId="0" applyNumberFormat="1" applyFont="1" applyFill="1"/>
    <xf numFmtId="0" fontId="9" fillId="0" borderId="2" xfId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9" fontId="9" fillId="0" borderId="2" xfId="10" applyNumberFormat="1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 wrapText="1"/>
    </xf>
    <xf numFmtId="4" fontId="0" fillId="0" borderId="2" xfId="0" applyNumberFormat="1" applyBorder="1"/>
    <xf numFmtId="1" fontId="29" fillId="0" borderId="2" xfId="0" applyNumberFormat="1" applyFont="1" applyBorder="1" applyAlignment="1">
      <alignment horizontal="center" vertical="center"/>
    </xf>
    <xf numFmtId="0" fontId="30" fillId="0" borderId="0" xfId="10" applyFont="1" applyFill="1" applyAlignment="1">
      <alignment horizontal="right" vertical="center"/>
    </xf>
    <xf numFmtId="2" fontId="9" fillId="0" borderId="2" xfId="1" applyNumberFormat="1" applyFont="1" applyFill="1" applyBorder="1" applyAlignment="1">
      <alignment horizontal="center" vertical="center"/>
    </xf>
    <xf numFmtId="4" fontId="0" fillId="16" borderId="0" xfId="0" applyNumberFormat="1" applyFill="1" applyAlignment="1">
      <alignment horizontal="center" vertical="center"/>
    </xf>
    <xf numFmtId="4" fontId="29" fillId="16" borderId="0" xfId="0" applyNumberFormat="1" applyFont="1" applyFill="1" applyAlignment="1">
      <alignment horizontal="center" vertical="center"/>
    </xf>
    <xf numFmtId="4" fontId="0" fillId="16" borderId="0" xfId="0" applyNumberFormat="1" applyFill="1" applyAlignment="1">
      <alignment horizontal="right" vertical="center"/>
    </xf>
    <xf numFmtId="4" fontId="0" fillId="16" borderId="0" xfId="0" applyNumberFormat="1" applyFill="1" applyBorder="1" applyAlignment="1">
      <alignment horizontal="center" vertical="center"/>
    </xf>
    <xf numFmtId="4" fontId="0" fillId="16" borderId="2" xfId="0" applyNumberFormat="1" applyFill="1" applyBorder="1" applyAlignment="1">
      <alignment horizontal="center" vertical="center"/>
    </xf>
    <xf numFmtId="4" fontId="29" fillId="16" borderId="0" xfId="0" applyNumberFormat="1" applyFont="1" applyFill="1" applyBorder="1" applyAlignment="1">
      <alignment horizontal="center" vertical="center"/>
    </xf>
    <xf numFmtId="0" fontId="0" fillId="0" borderId="2" xfId="0" applyBorder="1"/>
    <xf numFmtId="4" fontId="39" fillId="0" borderId="0" xfId="0" applyNumberFormat="1" applyFont="1" applyFill="1" applyAlignment="1">
      <alignment horizontal="center" vertical="center"/>
    </xf>
    <xf numFmtId="4" fontId="40" fillId="0" borderId="18" xfId="42" applyNumberFormat="1" applyFont="1" applyFill="1" applyBorder="1" applyAlignment="1">
      <alignment horizontal="right" vertical="top" wrapText="1"/>
    </xf>
    <xf numFmtId="166" fontId="0" fillId="0" borderId="0" xfId="0" applyNumberFormat="1" applyFill="1" applyAlignment="1">
      <alignment horizontal="center" vertical="center"/>
    </xf>
    <xf numFmtId="3" fontId="29" fillId="16" borderId="0" xfId="0" applyNumberFormat="1" applyFont="1" applyFill="1" applyAlignment="1">
      <alignment horizontal="center" vertical="center"/>
    </xf>
    <xf numFmtId="4" fontId="38" fillId="0" borderId="18" xfId="41" applyNumberFormat="1" applyFont="1" applyFill="1" applyBorder="1" applyAlignment="1">
      <alignment horizontal="right" vertical="top" wrapText="1"/>
    </xf>
    <xf numFmtId="4" fontId="29" fillId="0" borderId="0" xfId="0" applyNumberFormat="1" applyFont="1"/>
    <xf numFmtId="4" fontId="42" fillId="0" borderId="18" xfId="43" applyNumberFormat="1" applyFont="1" applyFill="1" applyBorder="1" applyAlignment="1">
      <alignment horizontal="right" vertical="top" wrapText="1"/>
    </xf>
    <xf numFmtId="4" fontId="2" fillId="16" borderId="0" xfId="0" applyNumberFormat="1" applyFont="1" applyFill="1" applyAlignment="1">
      <alignment horizontal="center" vertical="center"/>
    </xf>
    <xf numFmtId="4" fontId="41" fillId="16" borderId="0" xfId="0" applyNumberFormat="1" applyFont="1" applyFill="1" applyAlignment="1">
      <alignment horizontal="center" vertical="center"/>
    </xf>
    <xf numFmtId="4" fontId="42" fillId="16" borderId="18" xfId="43" applyNumberFormat="1" applyFont="1" applyFill="1" applyBorder="1" applyAlignment="1">
      <alignment horizontal="right" vertical="top" wrapText="1"/>
    </xf>
    <xf numFmtId="4" fontId="35" fillId="16" borderId="0" xfId="0" applyNumberFormat="1" applyFont="1" applyFill="1" applyBorder="1" applyAlignment="1">
      <alignment horizontal="center" vertical="center"/>
    </xf>
    <xf numFmtId="4" fontId="35" fillId="16" borderId="0" xfId="0" applyNumberFormat="1" applyFont="1" applyFill="1" applyAlignment="1">
      <alignment horizontal="right" vertical="center"/>
    </xf>
    <xf numFmtId="4" fontId="0" fillId="16" borderId="0" xfId="0" applyNumberFormat="1" applyFill="1" applyAlignment="1">
      <alignment horizontal="left" vertical="center"/>
    </xf>
    <xf numFmtId="4" fontId="35" fillId="16" borderId="0" xfId="0" applyNumberFormat="1" applyFont="1" applyFill="1" applyAlignment="1">
      <alignment horizontal="left" vertical="center" wrapText="1"/>
    </xf>
    <xf numFmtId="4" fontId="21" fillId="16" borderId="0" xfId="43" applyNumberFormat="1" applyFont="1" applyFill="1" applyBorder="1" applyAlignment="1">
      <alignment horizontal="right" vertical="top" wrapText="1"/>
    </xf>
    <xf numFmtId="4" fontId="36" fillId="16" borderId="0" xfId="0" applyNumberFormat="1" applyFont="1" applyFill="1" applyAlignment="1">
      <alignment horizontal="center" vertical="center"/>
    </xf>
    <xf numFmtId="4" fontId="20" fillId="0" borderId="0" xfId="43" applyNumberFormat="1" applyFont="1" applyFill="1" applyBorder="1" applyAlignment="1">
      <alignment horizontal="right" vertical="top" wrapText="1"/>
    </xf>
    <xf numFmtId="4" fontId="43" fillId="0" borderId="0" xfId="43" applyNumberFormat="1" applyFont="1" applyFill="1" applyBorder="1" applyAlignment="1">
      <alignment horizontal="right" vertical="top" wrapText="1"/>
    </xf>
    <xf numFmtId="4" fontId="39" fillId="0" borderId="12" xfId="0" applyNumberFormat="1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4" fontId="0" fillId="16" borderId="5" xfId="0" applyNumberForma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4" fontId="0" fillId="16" borderId="13" xfId="0" applyNumberFormat="1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4" fontId="0" fillId="16" borderId="14" xfId="0" applyNumberFormat="1" applyFill="1" applyBorder="1" applyAlignment="1">
      <alignment horizontal="center" vertical="center"/>
    </xf>
    <xf numFmtId="4" fontId="43" fillId="0" borderId="0" xfId="41" applyNumberFormat="1" applyFont="1" applyFill="1" applyBorder="1" applyAlignment="1">
      <alignment horizontal="right" vertical="top" wrapText="1"/>
    </xf>
    <xf numFmtId="0" fontId="0" fillId="16" borderId="0" xfId="0" applyFill="1" applyBorder="1" applyAlignment="1">
      <alignment horizontal="center" vertical="center"/>
    </xf>
    <xf numFmtId="4" fontId="0" fillId="16" borderId="10" xfId="0" applyNumberFormat="1" applyFill="1" applyBorder="1" applyAlignment="1">
      <alignment horizontal="center" vertical="center"/>
    </xf>
    <xf numFmtId="0" fontId="0" fillId="16" borderId="19" xfId="0" applyFill="1" applyBorder="1" applyAlignment="1">
      <alignment horizontal="center" vertical="center" wrapText="1"/>
    </xf>
    <xf numFmtId="0" fontId="0" fillId="16" borderId="19" xfId="0" applyFill="1" applyBorder="1" applyAlignment="1">
      <alignment horizontal="center" vertical="center"/>
    </xf>
    <xf numFmtId="4" fontId="0" fillId="16" borderId="19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left" vertical="center"/>
    </xf>
    <xf numFmtId="0" fontId="0" fillId="16" borderId="2" xfId="0" applyFill="1" applyBorder="1" applyAlignment="1">
      <alignment horizontal="center" vertical="center" wrapText="1"/>
    </xf>
    <xf numFmtId="3" fontId="0" fillId="0" borderId="0" xfId="0" applyNumberFormat="1"/>
    <xf numFmtId="4" fontId="35" fillId="16" borderId="0" xfId="0" applyNumberFormat="1" applyFont="1" applyFill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35" fillId="16" borderId="0" xfId="0" applyNumberFormat="1" applyFont="1" applyFill="1" applyAlignment="1">
      <alignment horizontal="left" vertical="center"/>
    </xf>
    <xf numFmtId="0" fontId="0" fillId="16" borderId="1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4" fontId="9" fillId="0" borderId="2" xfId="1" applyNumberFormat="1" applyFont="1" applyFill="1" applyBorder="1" applyAlignment="1">
      <alignment horizontal="center" vertical="center" wrapText="1"/>
    </xf>
    <xf numFmtId="4" fontId="35" fillId="16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4" fontId="13" fillId="0" borderId="21" xfId="1" applyNumberFormat="1" applyFont="1" applyFill="1" applyBorder="1" applyAlignment="1">
      <alignment horizontal="left" vertical="center" wrapText="1"/>
    </xf>
    <xf numFmtId="4" fontId="13" fillId="0" borderId="4" xfId="1" applyNumberFormat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4" fontId="13" fillId="0" borderId="4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3" fillId="0" borderId="4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3" fillId="0" borderId="3" xfId="1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9" fillId="0" borderId="16" xfId="1" applyNumberFormat="1" applyFont="1" applyFill="1" applyBorder="1" applyAlignment="1">
      <alignment horizontal="center" vertical="center" wrapText="1"/>
    </xf>
    <xf numFmtId="4" fontId="9" fillId="0" borderId="13" xfId="1" applyNumberFormat="1" applyFont="1" applyFill="1" applyBorder="1" applyAlignment="1">
      <alignment horizontal="center" vertical="center" wrapText="1"/>
    </xf>
    <xf numFmtId="4" fontId="9" fillId="0" borderId="17" xfId="1" applyNumberFormat="1" applyFont="1" applyFill="1" applyBorder="1" applyAlignment="1">
      <alignment horizontal="center" vertical="center" wrapText="1"/>
    </xf>
    <xf numFmtId="4" fontId="9" fillId="0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9" fontId="13" fillId="0" borderId="1" xfId="10" applyNumberFormat="1" applyFont="1" applyFill="1" applyBorder="1" applyAlignment="1">
      <alignment horizontal="center" vertical="center" wrapText="1"/>
    </xf>
    <xf numFmtId="49" fontId="13" fillId="0" borderId="4" xfId="10" applyNumberFormat="1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left" vertical="center" wrapText="1"/>
    </xf>
    <xf numFmtId="0" fontId="13" fillId="0" borderId="4" xfId="1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right"/>
    </xf>
    <xf numFmtId="49" fontId="9" fillId="0" borderId="2" xfId="10" applyNumberFormat="1" applyFont="1" applyFill="1" applyBorder="1" applyAlignment="1">
      <alignment horizontal="center" vertical="center" wrapText="1"/>
    </xf>
    <xf numFmtId="0" fontId="11" fillId="0" borderId="2" xfId="10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 wrapText="1"/>
    </xf>
    <xf numFmtId="0" fontId="26" fillId="9" borderId="8" xfId="0" applyNumberFormat="1" applyFont="1" applyFill="1" applyBorder="1" applyAlignment="1">
      <alignment horizontal="left" vertical="top" wrapText="1"/>
    </xf>
    <xf numFmtId="0" fontId="26" fillId="9" borderId="9" xfId="0" applyNumberFormat="1" applyFont="1" applyFill="1" applyBorder="1" applyAlignment="1">
      <alignment horizontal="left" vertical="top" wrapText="1"/>
    </xf>
    <xf numFmtId="0" fontId="26" fillId="14" borderId="8" xfId="0" applyNumberFormat="1" applyFont="1" applyFill="1" applyBorder="1" applyAlignment="1">
      <alignment horizontal="left" vertical="top" wrapText="1"/>
    </xf>
    <xf numFmtId="0" fontId="26" fillId="14" borderId="9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horizontal="left" wrapText="1"/>
    </xf>
    <xf numFmtId="0" fontId="33" fillId="10" borderId="22" xfId="0" applyNumberFormat="1" applyFont="1" applyFill="1" applyBorder="1" applyAlignment="1">
      <alignment horizontal="left" vertical="top" wrapText="1"/>
    </xf>
    <xf numFmtId="0" fontId="33" fillId="10" borderId="23" xfId="0" applyNumberFormat="1" applyFont="1" applyFill="1" applyBorder="1" applyAlignment="1">
      <alignment horizontal="left" vertical="top" wrapText="1"/>
    </xf>
    <xf numFmtId="0" fontId="34" fillId="0" borderId="6" xfId="40" applyFont="1" applyBorder="1" applyAlignment="1">
      <alignment horizontal="center" vertical="center"/>
    </xf>
    <xf numFmtId="0" fontId="34" fillId="0" borderId="15" xfId="5" applyFont="1" applyBorder="1" applyAlignment="1">
      <alignment horizontal="center" vertical="center"/>
    </xf>
    <xf numFmtId="0" fontId="34" fillId="0" borderId="21" xfId="5" applyFont="1" applyBorder="1" applyAlignment="1">
      <alignment horizontal="center" vertical="center"/>
    </xf>
    <xf numFmtId="0" fontId="34" fillId="0" borderId="4" xfId="5" applyFont="1" applyBorder="1" applyAlignment="1">
      <alignment horizontal="center" vertical="center"/>
    </xf>
    <xf numFmtId="0" fontId="34" fillId="0" borderId="14" xfId="40" applyFont="1" applyBorder="1" applyAlignment="1">
      <alignment horizontal="center" vertical="center"/>
    </xf>
    <xf numFmtId="4" fontId="0" fillId="0" borderId="0" xfId="0" applyNumberFormat="1" applyFill="1" applyAlignment="1">
      <alignment horizontal="left" vertical="center"/>
    </xf>
    <xf numFmtId="4" fontId="35" fillId="16" borderId="0" xfId="0" applyNumberFormat="1" applyFont="1" applyFill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35" fillId="16" borderId="0" xfId="0" applyNumberFormat="1" applyFont="1" applyFill="1" applyAlignment="1">
      <alignment horizontal="left" vertical="center"/>
    </xf>
    <xf numFmtId="0" fontId="0" fillId="16" borderId="1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4" fontId="7" fillId="7" borderId="4" xfId="0" applyNumberFormat="1" applyFont="1" applyFill="1" applyBorder="1" applyAlignment="1">
      <alignment horizontal="center" vertical="center" wrapText="1"/>
    </xf>
    <xf numFmtId="4" fontId="7" fillId="7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</cellXfs>
  <cellStyles count="44">
    <cellStyle name="Обычный" xfId="0" builtinId="0"/>
    <cellStyle name="Обычный 10" xfId="3"/>
    <cellStyle name="Обычный 11" xfId="4"/>
    <cellStyle name="Обычный 12" xfId="5"/>
    <cellStyle name="Обычный 12 2" xfId="6"/>
    <cellStyle name="Обычный 13" xfId="7"/>
    <cellStyle name="Обычный 14" xfId="8"/>
    <cellStyle name="Обычный 15" xfId="40"/>
    <cellStyle name="Обычный 2" xfId="9"/>
    <cellStyle name="Обычный 2 2" xfId="10"/>
    <cellStyle name="Обычный 2 2 2" xfId="11"/>
    <cellStyle name="Обычный 2 2 3" xfId="12"/>
    <cellStyle name="Обычный 2 3" xfId="13"/>
    <cellStyle name="Обычный 2 3 2" xfId="14"/>
    <cellStyle name="Обычный 2 65 2 2" xfId="15"/>
    <cellStyle name="Обычный 3" xfId="1"/>
    <cellStyle name="Обычный 3 2" xfId="16"/>
    <cellStyle name="Обычный 3 3" xfId="2"/>
    <cellStyle name="Обычный 3 4 10" xfId="17"/>
    <cellStyle name="Обычный 3 4 10 2" xfId="18"/>
    <cellStyle name="Обычный 3_вводные данные" xfId="19"/>
    <cellStyle name="Обычный 4" xfId="20"/>
    <cellStyle name="Обычный 4 2" xfId="21"/>
    <cellStyle name="Обычный 4 2 2" xfId="22"/>
    <cellStyle name="Обычный 5" xfId="23"/>
    <cellStyle name="Обычный 5 2" xfId="24"/>
    <cellStyle name="Обычный 5_вводные данные" xfId="25"/>
    <cellStyle name="Обычный 6" xfId="26"/>
    <cellStyle name="Обычный 6 2" xfId="27"/>
    <cellStyle name="Обычный 7" xfId="28"/>
    <cellStyle name="Обычный 7 2" xfId="29"/>
    <cellStyle name="Обычный 8" xfId="30"/>
    <cellStyle name="Обычный 9" xfId="31"/>
    <cellStyle name="Обычный 92" xfId="32"/>
    <cellStyle name="Обычный_Данные" xfId="42"/>
    <cellStyle name="Обычный_Прочие" xfId="41"/>
    <cellStyle name="Обычный_Расшиф" xfId="43"/>
    <cellStyle name="Процентный 2" xfId="33"/>
    <cellStyle name="Процентный 3" xfId="34"/>
    <cellStyle name="Стиль 1" xfId="35"/>
    <cellStyle name="Финансовый 2" xfId="36"/>
    <cellStyle name="Финансовый 2 2" xfId="37"/>
    <cellStyle name="Финансовый 3" xfId="38"/>
    <cellStyle name="Финансовый 4" xfId="3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22"/>
  <sheetViews>
    <sheetView zoomScalePageLayoutView="80" workbookViewId="0">
      <selection activeCell="D48" sqref="D48"/>
    </sheetView>
  </sheetViews>
  <sheetFormatPr defaultColWidth="9.140625" defaultRowHeight="12.75" x14ac:dyDescent="0.25"/>
  <cols>
    <col min="1" max="1" width="7.7109375" style="24" customWidth="1"/>
    <col min="2" max="2" width="63.7109375" style="5" customWidth="1"/>
    <col min="3" max="3" width="12.7109375" style="5" customWidth="1"/>
    <col min="4" max="4" width="18.7109375" style="4" customWidth="1"/>
    <col min="5" max="5" width="15.85546875" style="4" customWidth="1"/>
    <col min="6" max="6" width="16" style="4" customWidth="1"/>
    <col min="7" max="7" width="10.7109375" style="4" customWidth="1"/>
    <col min="8" max="8" width="53.7109375" style="4" customWidth="1"/>
    <col min="9" max="9" width="12" style="4" hidden="1" customWidth="1"/>
    <col min="10" max="10" width="11.28515625" style="4" hidden="1" customWidth="1"/>
    <col min="11" max="11" width="23.5703125" style="4" hidden="1" customWidth="1"/>
    <col min="12" max="12" width="0" style="4" hidden="1" customWidth="1"/>
    <col min="13" max="16384" width="9.140625" style="5"/>
  </cols>
  <sheetData>
    <row r="1" spans="1:12" ht="15.75" x14ac:dyDescent="0.25">
      <c r="A1" s="1"/>
      <c r="B1" s="2"/>
      <c r="C1" s="2"/>
      <c r="D1" s="3"/>
      <c r="E1" s="3"/>
      <c r="F1" s="3"/>
      <c r="G1" s="74"/>
      <c r="H1" s="274"/>
    </row>
    <row r="2" spans="1:12" ht="15.75" x14ac:dyDescent="0.25">
      <c r="A2" s="1"/>
      <c r="B2" s="2"/>
      <c r="C2" s="2"/>
      <c r="D2" s="3"/>
      <c r="E2" s="3"/>
      <c r="F2" s="3"/>
      <c r="G2" s="74"/>
      <c r="H2" s="275"/>
    </row>
    <row r="3" spans="1:12" ht="15.75" x14ac:dyDescent="0.25">
      <c r="A3" s="1"/>
      <c r="B3" s="2"/>
      <c r="C3" s="2"/>
      <c r="D3" s="3"/>
      <c r="E3" s="3"/>
      <c r="F3" s="3"/>
      <c r="G3" s="74"/>
      <c r="H3" s="275"/>
    </row>
    <row r="4" spans="1:12" ht="22.5" x14ac:dyDescent="0.25">
      <c r="A4" s="335"/>
      <c r="B4" s="335"/>
      <c r="C4" s="335"/>
      <c r="D4" s="335"/>
      <c r="E4" s="335"/>
      <c r="F4" s="335"/>
      <c r="G4" s="335"/>
      <c r="H4" s="336" t="s">
        <v>1203</v>
      </c>
    </row>
    <row r="5" spans="1:12" ht="15.75" x14ac:dyDescent="0.25">
      <c r="A5" s="1"/>
      <c r="B5" s="2"/>
      <c r="C5" s="2"/>
      <c r="D5" s="3"/>
      <c r="E5" s="3"/>
      <c r="F5" s="3"/>
      <c r="G5" s="74"/>
      <c r="H5" s="275"/>
    </row>
    <row r="6" spans="1:12" ht="22.5" x14ac:dyDescent="0.25">
      <c r="A6" s="352" t="s">
        <v>1198</v>
      </c>
      <c r="B6" s="352"/>
      <c r="C6" s="352"/>
      <c r="D6" s="352"/>
      <c r="E6" s="352"/>
      <c r="F6" s="352"/>
      <c r="G6" s="352"/>
      <c r="H6" s="352"/>
    </row>
    <row r="7" spans="1:12" ht="22.5" x14ac:dyDescent="0.25">
      <c r="A7" s="352" t="s">
        <v>1200</v>
      </c>
      <c r="B7" s="352"/>
      <c r="C7" s="352"/>
      <c r="D7" s="352"/>
      <c r="E7" s="352"/>
      <c r="F7" s="352"/>
      <c r="G7" s="352"/>
      <c r="H7" s="352"/>
    </row>
    <row r="8" spans="1:12" ht="22.5" x14ac:dyDescent="0.25">
      <c r="A8" s="352" t="s">
        <v>1199</v>
      </c>
      <c r="B8" s="352"/>
      <c r="C8" s="352"/>
      <c r="D8" s="352"/>
      <c r="E8" s="352"/>
      <c r="F8" s="352"/>
      <c r="G8" s="352"/>
      <c r="H8" s="352"/>
    </row>
    <row r="9" spans="1:12" ht="21.95" customHeight="1" x14ac:dyDescent="0.25"/>
    <row r="10" spans="1:12" ht="18.75" x14ac:dyDescent="0.25">
      <c r="B10" s="26" t="s">
        <v>1201</v>
      </c>
    </row>
    <row r="11" spans="1:12" ht="18.75" x14ac:dyDescent="0.25">
      <c r="B11" s="26" t="s">
        <v>1202</v>
      </c>
    </row>
    <row r="13" spans="1:12" ht="15.75" x14ac:dyDescent="0.25">
      <c r="A13" s="6"/>
      <c r="B13" s="6"/>
      <c r="C13" s="6"/>
      <c r="H13" s="280"/>
    </row>
    <row r="14" spans="1:12" ht="35.1" customHeight="1" x14ac:dyDescent="0.25">
      <c r="A14" s="353" t="s">
        <v>0</v>
      </c>
      <c r="B14" s="356" t="s">
        <v>1</v>
      </c>
      <c r="C14" s="358" t="s">
        <v>2</v>
      </c>
      <c r="D14" s="360" t="s">
        <v>1162</v>
      </c>
      <c r="E14" s="363" t="s">
        <v>192</v>
      </c>
      <c r="F14" s="348" t="s">
        <v>187</v>
      </c>
      <c r="G14" s="349"/>
      <c r="H14" s="363" t="s">
        <v>3</v>
      </c>
    </row>
    <row r="15" spans="1:12" s="8" customFormat="1" ht="35.1" customHeight="1" x14ac:dyDescent="0.25">
      <c r="A15" s="354"/>
      <c r="B15" s="357"/>
      <c r="C15" s="359"/>
      <c r="D15" s="361"/>
      <c r="E15" s="363"/>
      <c r="F15" s="350"/>
      <c r="G15" s="351"/>
      <c r="H15" s="363"/>
      <c r="I15" s="7"/>
      <c r="J15" s="7"/>
      <c r="K15" s="7"/>
      <c r="L15" s="7"/>
    </row>
    <row r="16" spans="1:12" s="8" customFormat="1" ht="18" customHeight="1" x14ac:dyDescent="0.25">
      <c r="A16" s="355"/>
      <c r="B16" s="357"/>
      <c r="C16" s="359"/>
      <c r="D16" s="362"/>
      <c r="E16" s="363"/>
      <c r="F16" s="126" t="s">
        <v>869</v>
      </c>
      <c r="G16" s="126" t="s">
        <v>81</v>
      </c>
      <c r="H16" s="363"/>
      <c r="I16" s="7"/>
      <c r="J16" s="7"/>
      <c r="K16" s="7"/>
      <c r="L16" s="7"/>
    </row>
    <row r="17" spans="1:12" ht="15.75" x14ac:dyDescent="0.25">
      <c r="A17" s="20">
        <v>1</v>
      </c>
      <c r="B17" s="9">
        <v>2</v>
      </c>
      <c r="C17" s="9">
        <v>3</v>
      </c>
      <c r="D17" s="10">
        <v>4</v>
      </c>
      <c r="E17" s="11">
        <v>5</v>
      </c>
      <c r="F17" s="11">
        <v>6</v>
      </c>
      <c r="G17" s="11">
        <v>7</v>
      </c>
      <c r="H17" s="11">
        <v>8</v>
      </c>
    </row>
    <row r="18" spans="1:12" s="8" customFormat="1" ht="31.5" x14ac:dyDescent="0.25">
      <c r="A18" s="272" t="s">
        <v>4</v>
      </c>
      <c r="B18" s="71" t="s">
        <v>113</v>
      </c>
      <c r="C18" s="271" t="s">
        <v>16</v>
      </c>
      <c r="D18" s="273">
        <f>D19+D25+D30+D31+D33</f>
        <v>1571858.0854207838</v>
      </c>
      <c r="E18" s="273">
        <f>E19+E25+E30+E31+E33</f>
        <v>2040911.2671516002</v>
      </c>
      <c r="F18" s="273">
        <f>E18-D18</f>
        <v>469053.18173081637</v>
      </c>
      <c r="G18" s="13">
        <f>(E18-D18)/D18*100</f>
        <v>29.840682570605704</v>
      </c>
      <c r="H18" s="273"/>
      <c r="I18" s="7"/>
      <c r="J18" s="7"/>
      <c r="K18" s="7"/>
      <c r="L18" s="7"/>
    </row>
    <row r="19" spans="1:12" s="8" customFormat="1" ht="15.75" x14ac:dyDescent="0.25">
      <c r="A19" s="272">
        <v>1</v>
      </c>
      <c r="B19" s="12" t="s">
        <v>5</v>
      </c>
      <c r="C19" s="271" t="s">
        <v>16</v>
      </c>
      <c r="D19" s="273">
        <f>D20+D21+D22+D24</f>
        <v>1228101.4607957837</v>
      </c>
      <c r="E19" s="13">
        <f>E20+E21+E22+E24+E23</f>
        <v>1597774.7547195</v>
      </c>
      <c r="F19" s="273">
        <f t="shared" ref="F19:F82" si="0">E19-D19</f>
        <v>369673.29392371629</v>
      </c>
      <c r="G19" s="13">
        <f t="shared" ref="G19:G84" si="1">(E19-D19)/D19*100</f>
        <v>30.101201384792414</v>
      </c>
      <c r="H19" s="273"/>
      <c r="I19" s="7"/>
      <c r="J19" s="7"/>
      <c r="K19" s="7"/>
      <c r="L19" s="7"/>
    </row>
    <row r="20" spans="1:12" ht="15.75" x14ac:dyDescent="0.25">
      <c r="A20" s="20" t="s">
        <v>6</v>
      </c>
      <c r="B20" s="14" t="s">
        <v>7</v>
      </c>
      <c r="C20" s="9" t="s">
        <v>16</v>
      </c>
      <c r="D20" s="16">
        <v>3576.28</v>
      </c>
      <c r="E20" s="16">
        <f>(Расшиф!G283+Расшиф!G298)/1000</f>
        <v>4457.2066053999924</v>
      </c>
      <c r="F20" s="15">
        <f t="shared" si="0"/>
        <v>880.92660539999224</v>
      </c>
      <c r="G20" s="16">
        <f t="shared" si="1"/>
        <v>24.632484184683307</v>
      </c>
      <c r="H20" s="17"/>
      <c r="I20" s="18"/>
    </row>
    <row r="21" spans="1:12" ht="15.75" x14ac:dyDescent="0.25">
      <c r="A21" s="20" t="s">
        <v>8</v>
      </c>
      <c r="B21" s="14" t="s">
        <v>9</v>
      </c>
      <c r="C21" s="9" t="s">
        <v>16</v>
      </c>
      <c r="D21" s="16">
        <v>86059.85</v>
      </c>
      <c r="E21" s="16">
        <f>Расшиф!E261/1000</f>
        <v>105865.13989219999</v>
      </c>
      <c r="F21" s="15">
        <f>E21-D21</f>
        <v>19805.289892199988</v>
      </c>
      <c r="G21" s="16">
        <f t="shared" si="1"/>
        <v>23.013391136749583</v>
      </c>
      <c r="H21" s="17" t="s">
        <v>1216</v>
      </c>
    </row>
    <row r="22" spans="1:12" ht="15.75" x14ac:dyDescent="0.25">
      <c r="A22" s="20" t="s">
        <v>10</v>
      </c>
      <c r="B22" s="14" t="s">
        <v>11</v>
      </c>
      <c r="C22" s="9" t="s">
        <v>16</v>
      </c>
      <c r="D22" s="16">
        <v>1125202.8607957838</v>
      </c>
      <c r="E22" s="16">
        <f>Расшиф!B266</f>
        <v>1378774.69882</v>
      </c>
      <c r="F22" s="15">
        <f t="shared" si="0"/>
        <v>253571.83802421624</v>
      </c>
      <c r="G22" s="16">
        <f>(E22-D22)/D22*100</f>
        <v>22.535655290183065</v>
      </c>
      <c r="H22" s="17" t="s">
        <v>1217</v>
      </c>
    </row>
    <row r="23" spans="1:12" ht="94.5" x14ac:dyDescent="0.25">
      <c r="A23" s="20" t="s">
        <v>12</v>
      </c>
      <c r="B23" s="14" t="s">
        <v>13</v>
      </c>
      <c r="C23" s="9" t="s">
        <v>16</v>
      </c>
      <c r="D23" s="16"/>
      <c r="E23" s="16">
        <f>Расшиф!B267</f>
        <v>94565.099000000002</v>
      </c>
      <c r="F23" s="15">
        <f t="shared" si="0"/>
        <v>94565.099000000002</v>
      </c>
      <c r="G23" s="13"/>
      <c r="H23" s="161" t="s">
        <v>1197</v>
      </c>
    </row>
    <row r="24" spans="1:12" ht="15.75" x14ac:dyDescent="0.25">
      <c r="A24" s="20" t="s">
        <v>14</v>
      </c>
      <c r="B24" s="14" t="s">
        <v>15</v>
      </c>
      <c r="C24" s="9" t="s">
        <v>16</v>
      </c>
      <c r="D24" s="16">
        <v>13262.47</v>
      </c>
      <c r="E24" s="16">
        <f>Расшиф!G254/1000</f>
        <v>14112.610401899999</v>
      </c>
      <c r="F24" s="15">
        <f t="shared" si="0"/>
        <v>850.14040190000014</v>
      </c>
      <c r="G24" s="16">
        <f t="shared" si="1"/>
        <v>6.4101212059292134</v>
      </c>
      <c r="H24" s="17"/>
    </row>
    <row r="25" spans="1:12" s="8" customFormat="1" ht="15.75" x14ac:dyDescent="0.25">
      <c r="A25" s="272">
        <v>2</v>
      </c>
      <c r="B25" s="12" t="s">
        <v>17</v>
      </c>
      <c r="C25" s="271" t="s">
        <v>16</v>
      </c>
      <c r="D25" s="273">
        <f>SUM(D26:D29)</f>
        <v>170378.58462500002</v>
      </c>
      <c r="E25" s="273">
        <f>SUM(E26:E29)</f>
        <v>194880.07388860002</v>
      </c>
      <c r="F25" s="273">
        <f t="shared" si="0"/>
        <v>24501.4892636</v>
      </c>
      <c r="G25" s="13">
        <f t="shared" si="1"/>
        <v>14.380615567107396</v>
      </c>
      <c r="H25" s="273"/>
      <c r="I25" s="7"/>
      <c r="J25" s="7"/>
      <c r="K25" s="7"/>
      <c r="L25" s="7"/>
    </row>
    <row r="26" spans="1:12" ht="21" customHeight="1" x14ac:dyDescent="0.25">
      <c r="A26" s="20" t="s">
        <v>18</v>
      </c>
      <c r="B26" s="14" t="s">
        <v>19</v>
      </c>
      <c r="C26" s="9" t="s">
        <v>16</v>
      </c>
      <c r="D26" s="16">
        <v>154819.25</v>
      </c>
      <c r="E26" s="16">
        <f>('ЗП 2019'!E641+'ЗП 2019'!E645)/1000</f>
        <v>176705.27600099999</v>
      </c>
      <c r="F26" s="15">
        <f t="shared" si="0"/>
        <v>21886.026000999991</v>
      </c>
      <c r="G26" s="16">
        <f t="shared" si="1"/>
        <v>14.136501759955555</v>
      </c>
      <c r="H26" s="345" t="s">
        <v>1218</v>
      </c>
    </row>
    <row r="27" spans="1:12" ht="21" customHeight="1" x14ac:dyDescent="0.25">
      <c r="A27" s="20" t="s">
        <v>20</v>
      </c>
      <c r="B27" s="14" t="s">
        <v>129</v>
      </c>
      <c r="C27" s="9" t="s">
        <v>16</v>
      </c>
      <c r="D27" s="15">
        <v>8360.2394999999997</v>
      </c>
      <c r="E27" s="15">
        <f>('ЗП 2019'!N641+'ЗП 2019'!N645)/1000</f>
        <v>9879.8534675999999</v>
      </c>
      <c r="F27" s="15">
        <f t="shared" si="0"/>
        <v>1519.6139676000003</v>
      </c>
      <c r="G27" s="16">
        <f t="shared" si="1"/>
        <v>18.176679837940053</v>
      </c>
      <c r="H27" s="346"/>
    </row>
    <row r="28" spans="1:12" ht="21" customHeight="1" x14ac:dyDescent="0.25">
      <c r="A28" s="20" t="s">
        <v>127</v>
      </c>
      <c r="B28" s="14" t="s">
        <v>130</v>
      </c>
      <c r="C28" s="9" t="s">
        <v>16</v>
      </c>
      <c r="D28" s="15">
        <v>4876.806375000001</v>
      </c>
      <c r="E28" s="15">
        <f>('ЗП 2019'!O641+'ЗП 2019'!O645)/1000</f>
        <v>5688.3001400000003</v>
      </c>
      <c r="F28" s="15">
        <f t="shared" si="0"/>
        <v>811.49376499999926</v>
      </c>
      <c r="G28" s="16">
        <f t="shared" si="1"/>
        <v>16.639860240504198</v>
      </c>
      <c r="H28" s="346"/>
    </row>
    <row r="29" spans="1:12" ht="21" customHeight="1" x14ac:dyDescent="0.25">
      <c r="A29" s="20" t="s">
        <v>128</v>
      </c>
      <c r="B29" s="14" t="s">
        <v>131</v>
      </c>
      <c r="C29" s="9" t="s">
        <v>16</v>
      </c>
      <c r="D29" s="15">
        <v>2322.2887499999997</v>
      </c>
      <c r="E29" s="15">
        <f>('ЗП 2019'!Y641+'ЗП 2019'!Y645)/1000</f>
        <v>2606.6442800000004</v>
      </c>
      <c r="F29" s="15">
        <f t="shared" si="0"/>
        <v>284.35553000000073</v>
      </c>
      <c r="G29" s="16">
        <f t="shared" si="1"/>
        <v>12.24462418809895</v>
      </c>
      <c r="H29" s="338"/>
    </row>
    <row r="30" spans="1:12" s="8" customFormat="1" ht="31.5" x14ac:dyDescent="0.25">
      <c r="A30" s="272" t="s">
        <v>21</v>
      </c>
      <c r="B30" s="12" t="s">
        <v>22</v>
      </c>
      <c r="C30" s="271" t="s">
        <v>16</v>
      </c>
      <c r="D30" s="13">
        <v>113710.12</v>
      </c>
      <c r="E30" s="13">
        <f>Расшиф!G33/1000</f>
        <v>180006.35831380001</v>
      </c>
      <c r="F30" s="273">
        <f t="shared" si="0"/>
        <v>66296.238313800015</v>
      </c>
      <c r="G30" s="13">
        <f t="shared" si="1"/>
        <v>58.30284790289555</v>
      </c>
      <c r="H30" s="17" t="s">
        <v>1219</v>
      </c>
      <c r="I30" s="7"/>
      <c r="J30" s="7"/>
      <c r="K30" s="7"/>
      <c r="L30" s="7"/>
    </row>
    <row r="31" spans="1:12" s="8" customFormat="1" ht="15.75" x14ac:dyDescent="0.25">
      <c r="A31" s="272">
        <v>4</v>
      </c>
      <c r="B31" s="12" t="s">
        <v>23</v>
      </c>
      <c r="C31" s="271" t="s">
        <v>16</v>
      </c>
      <c r="D31" s="273">
        <f>D32</f>
        <v>49416.87</v>
      </c>
      <c r="E31" s="13">
        <f>E32</f>
        <v>49764.768660000002</v>
      </c>
      <c r="F31" s="273">
        <f t="shared" si="0"/>
        <v>347.89865999999893</v>
      </c>
      <c r="G31" s="13">
        <f t="shared" si="1"/>
        <v>0.70400788232844147</v>
      </c>
      <c r="H31" s="17"/>
      <c r="I31" s="7"/>
      <c r="J31" s="7"/>
      <c r="K31" s="7"/>
      <c r="L31" s="7"/>
    </row>
    <row r="32" spans="1:12" ht="15.75" x14ac:dyDescent="0.25">
      <c r="A32" s="20" t="s">
        <v>24</v>
      </c>
      <c r="B32" s="21" t="s">
        <v>25</v>
      </c>
      <c r="C32" s="9" t="s">
        <v>16</v>
      </c>
      <c r="D32" s="16">
        <v>49416.87</v>
      </c>
      <c r="E32" s="16">
        <f>(Расшиф!C298+Расшиф!B215)/1000</f>
        <v>49764.768660000002</v>
      </c>
      <c r="F32" s="15">
        <f>E32-D32</f>
        <v>347.89865999999893</v>
      </c>
      <c r="G32" s="16">
        <f t="shared" si="1"/>
        <v>0.70400788232844147</v>
      </c>
      <c r="H32" s="17"/>
    </row>
    <row r="33" spans="1:10" ht="15.75" x14ac:dyDescent="0.25">
      <c r="A33" s="272" t="s">
        <v>26</v>
      </c>
      <c r="B33" s="12" t="s">
        <v>27</v>
      </c>
      <c r="C33" s="271" t="s">
        <v>16</v>
      </c>
      <c r="D33" s="273">
        <f>D34+D35+D36+D37+D38+D39+D44+D45+D46+D47+D48+D49</f>
        <v>10251.050000000001</v>
      </c>
      <c r="E33" s="273">
        <f>E34+E35+E36+E37+E38+E39+E44+E45+E46+E47+E48+E49</f>
        <v>18485.311569699999</v>
      </c>
      <c r="F33" s="273">
        <f t="shared" si="0"/>
        <v>8234.2615696999983</v>
      </c>
      <c r="G33" s="13">
        <f t="shared" si="1"/>
        <v>80.326030696367667</v>
      </c>
      <c r="H33" s="15"/>
    </row>
    <row r="34" spans="1:10" ht="31.5" x14ac:dyDescent="0.25">
      <c r="A34" s="20" t="s">
        <v>28</v>
      </c>
      <c r="B34" s="14" t="s">
        <v>29</v>
      </c>
      <c r="C34" s="9" t="s">
        <v>16</v>
      </c>
      <c r="D34" s="16">
        <v>656.97</v>
      </c>
      <c r="E34" s="16">
        <f>Расшиф!G53/1000</f>
        <v>415.29322829999995</v>
      </c>
      <c r="F34" s="15">
        <f t="shared" si="0"/>
        <v>-241.67677170000007</v>
      </c>
      <c r="G34" s="16">
        <f t="shared" si="1"/>
        <v>-36.786576510342947</v>
      </c>
      <c r="H34" s="17" t="s">
        <v>1220</v>
      </c>
    </row>
    <row r="35" spans="1:10" ht="15.75" x14ac:dyDescent="0.25">
      <c r="A35" s="20" t="s">
        <v>30</v>
      </c>
      <c r="B35" s="14" t="s">
        <v>31</v>
      </c>
      <c r="C35" s="9" t="s">
        <v>16</v>
      </c>
      <c r="D35" s="16"/>
      <c r="E35" s="16">
        <f>Расшиф!G153/1000</f>
        <v>125.24</v>
      </c>
      <c r="F35" s="15">
        <f t="shared" si="0"/>
        <v>125.24</v>
      </c>
      <c r="G35" s="16"/>
      <c r="H35" s="17" t="s">
        <v>1221</v>
      </c>
    </row>
    <row r="36" spans="1:10" ht="47.25" x14ac:dyDescent="0.25">
      <c r="A36" s="20" t="s">
        <v>32</v>
      </c>
      <c r="B36" s="14" t="s">
        <v>34</v>
      </c>
      <c r="C36" s="9" t="s">
        <v>16</v>
      </c>
      <c r="D36" s="16">
        <v>453.89</v>
      </c>
      <c r="E36" s="16">
        <f>Расшиф!G42/1000</f>
        <v>1603.8687261</v>
      </c>
      <c r="F36" s="15">
        <f t="shared" si="0"/>
        <v>1149.9787261000001</v>
      </c>
      <c r="G36" s="16">
        <f t="shared" si="1"/>
        <v>253.36066582211552</v>
      </c>
      <c r="H36" s="17" t="s">
        <v>1222</v>
      </c>
    </row>
    <row r="37" spans="1:10" ht="15.75" x14ac:dyDescent="0.25">
      <c r="A37" s="20" t="s">
        <v>33</v>
      </c>
      <c r="B37" s="14" t="s">
        <v>110</v>
      </c>
      <c r="C37" s="9" t="s">
        <v>16</v>
      </c>
      <c r="D37" s="16">
        <v>3534</v>
      </c>
      <c r="E37" s="16">
        <f>Расшиф!G274/1000</f>
        <v>3412.8230531999998</v>
      </c>
      <c r="F37" s="15">
        <f t="shared" si="0"/>
        <v>-121.17694680000022</v>
      </c>
      <c r="G37" s="16">
        <f t="shared" si="1"/>
        <v>-3.4288892699490723</v>
      </c>
      <c r="H37" s="17"/>
    </row>
    <row r="38" spans="1:10" ht="31.5" x14ac:dyDescent="0.25">
      <c r="A38" s="20" t="s">
        <v>35</v>
      </c>
      <c r="B38" s="14" t="s">
        <v>37</v>
      </c>
      <c r="C38" s="9" t="s">
        <v>16</v>
      </c>
      <c r="D38" s="16">
        <v>517.92999999999995</v>
      </c>
      <c r="E38" s="16">
        <f>Расшиф!G142/1000</f>
        <v>212.55454999999998</v>
      </c>
      <c r="F38" s="15">
        <f t="shared" si="0"/>
        <v>-305.37545</v>
      </c>
      <c r="G38" s="16">
        <f t="shared" si="1"/>
        <v>-58.96075724518758</v>
      </c>
      <c r="H38" s="17" t="s">
        <v>1223</v>
      </c>
    </row>
    <row r="39" spans="1:10" ht="15.75" customHeight="1" x14ac:dyDescent="0.25">
      <c r="A39" s="20" t="s">
        <v>104</v>
      </c>
      <c r="B39" s="14" t="s">
        <v>39</v>
      </c>
      <c r="C39" s="9" t="s">
        <v>16</v>
      </c>
      <c r="D39" s="15">
        <f>SUM(D40:D43)</f>
        <v>3367.1899999999996</v>
      </c>
      <c r="E39" s="15">
        <f>SUM(E40:E43)</f>
        <v>3134.4092288000002</v>
      </c>
      <c r="F39" s="15">
        <f t="shared" si="0"/>
        <v>-232.78077119999944</v>
      </c>
      <c r="G39" s="16">
        <f t="shared" si="1"/>
        <v>-6.9132057056477194</v>
      </c>
      <c r="H39" s="337" t="s">
        <v>1224</v>
      </c>
    </row>
    <row r="40" spans="1:10" ht="15.75" x14ac:dyDescent="0.25">
      <c r="A40" s="20" t="s">
        <v>143</v>
      </c>
      <c r="B40" s="42" t="s">
        <v>121</v>
      </c>
      <c r="C40" s="9" t="s">
        <v>16</v>
      </c>
      <c r="D40" s="16">
        <v>2970.52</v>
      </c>
      <c r="E40" s="16">
        <f>(Расшиф!C3+Расшиф!C7)/1000</f>
        <v>2745.553946</v>
      </c>
      <c r="F40" s="15">
        <f t="shared" si="0"/>
        <v>-224.96605399999999</v>
      </c>
      <c r="G40" s="16">
        <f t="shared" si="1"/>
        <v>-7.5732886497986875</v>
      </c>
      <c r="H40" s="346"/>
    </row>
    <row r="41" spans="1:10" ht="15.75" x14ac:dyDescent="0.25">
      <c r="A41" s="20" t="s">
        <v>144</v>
      </c>
      <c r="B41" s="42" t="s">
        <v>124</v>
      </c>
      <c r="C41" s="9" t="s">
        <v>16</v>
      </c>
      <c r="D41" s="16">
        <v>316.18</v>
      </c>
      <c r="E41" s="16">
        <f>Расшиф!E4/1000</f>
        <v>297.15444939999998</v>
      </c>
      <c r="F41" s="15">
        <f t="shared" si="0"/>
        <v>-19.025550600000031</v>
      </c>
      <c r="G41" s="16">
        <f t="shared" si="1"/>
        <v>-6.01731627553926</v>
      </c>
      <c r="H41" s="346"/>
    </row>
    <row r="42" spans="1:10" ht="15.75" x14ac:dyDescent="0.25">
      <c r="A42" s="20" t="s">
        <v>145</v>
      </c>
      <c r="B42" s="42" t="s">
        <v>126</v>
      </c>
      <c r="C42" s="9" t="s">
        <v>16</v>
      </c>
      <c r="D42" s="16">
        <v>37.369999999999997</v>
      </c>
      <c r="E42" s="16">
        <f>Расшиф!G4/1000</f>
        <v>38.464068399999995</v>
      </c>
      <c r="F42" s="15">
        <f t="shared" si="0"/>
        <v>1.0940683999999976</v>
      </c>
      <c r="G42" s="16">
        <f t="shared" si="1"/>
        <v>2.9276649719025896</v>
      </c>
      <c r="H42" s="346"/>
    </row>
    <row r="43" spans="1:10" ht="30" customHeight="1" x14ac:dyDescent="0.25">
      <c r="A43" s="20" t="s">
        <v>146</v>
      </c>
      <c r="B43" s="42" t="s">
        <v>125</v>
      </c>
      <c r="C43" s="9" t="s">
        <v>16</v>
      </c>
      <c r="D43" s="16">
        <v>43.12</v>
      </c>
      <c r="E43" s="16">
        <f>Расшиф!I4/1000</f>
        <v>53.236764999999998</v>
      </c>
      <c r="F43" s="15">
        <f t="shared" si="0"/>
        <v>10.116765000000001</v>
      </c>
      <c r="G43" s="16">
        <f t="shared" si="1"/>
        <v>23.461885435992581</v>
      </c>
      <c r="H43" s="338"/>
    </row>
    <row r="44" spans="1:10" ht="30" customHeight="1" x14ac:dyDescent="0.25">
      <c r="A44" s="20" t="s">
        <v>36</v>
      </c>
      <c r="B44" s="14" t="s">
        <v>41</v>
      </c>
      <c r="C44" s="9" t="s">
        <v>16</v>
      </c>
      <c r="D44" s="16">
        <v>41.6</v>
      </c>
      <c r="E44" s="16">
        <f>Расшиф!G166/1000</f>
        <v>14.88</v>
      </c>
      <c r="F44" s="15">
        <f t="shared" si="0"/>
        <v>-26.72</v>
      </c>
      <c r="G44" s="16">
        <f t="shared" si="1"/>
        <v>-64.230769230769226</v>
      </c>
      <c r="H44" s="17" t="s">
        <v>1223</v>
      </c>
    </row>
    <row r="45" spans="1:10" ht="31.5" customHeight="1" x14ac:dyDescent="0.25">
      <c r="A45" s="20" t="s">
        <v>38</v>
      </c>
      <c r="B45" s="14" t="s">
        <v>43</v>
      </c>
      <c r="C45" s="9" t="s">
        <v>16</v>
      </c>
      <c r="D45" s="16">
        <v>398.68</v>
      </c>
      <c r="E45" s="16">
        <f>Расшиф!G208/1000</f>
        <v>5432.5779133000005</v>
      </c>
      <c r="F45" s="15">
        <f t="shared" si="0"/>
        <v>5033.8979133000003</v>
      </c>
      <c r="G45" s="16">
        <f t="shared" si="1"/>
        <v>1262.6411942660779</v>
      </c>
      <c r="H45" s="17" t="s">
        <v>1225</v>
      </c>
      <c r="J45" s="125"/>
    </row>
    <row r="46" spans="1:10" ht="50.25" customHeight="1" x14ac:dyDescent="0.25">
      <c r="A46" s="20" t="s">
        <v>40</v>
      </c>
      <c r="B46" s="14" t="s">
        <v>45</v>
      </c>
      <c r="C46" s="9" t="s">
        <v>16</v>
      </c>
      <c r="D46" s="16">
        <v>288</v>
      </c>
      <c r="E46" s="16">
        <f>Расшиф!G121/1000</f>
        <v>1378.0862099999999</v>
      </c>
      <c r="F46" s="15">
        <f t="shared" si="0"/>
        <v>1090.0862099999999</v>
      </c>
      <c r="G46" s="16">
        <f t="shared" si="1"/>
        <v>378.50215624999998</v>
      </c>
      <c r="H46" s="17" t="s">
        <v>1226</v>
      </c>
    </row>
    <row r="47" spans="1:10" ht="31.5" x14ac:dyDescent="0.25">
      <c r="A47" s="20" t="s">
        <v>42</v>
      </c>
      <c r="B47" s="14" t="s">
        <v>47</v>
      </c>
      <c r="C47" s="9" t="s">
        <v>16</v>
      </c>
      <c r="D47" s="16">
        <v>71.680000000000007</v>
      </c>
      <c r="E47" s="16">
        <f>Расшиф!G192/1000</f>
        <v>0</v>
      </c>
      <c r="F47" s="15">
        <f t="shared" si="0"/>
        <v>-71.680000000000007</v>
      </c>
      <c r="G47" s="16">
        <f t="shared" si="1"/>
        <v>-100</v>
      </c>
      <c r="H47" s="17" t="s">
        <v>1227</v>
      </c>
    </row>
    <row r="48" spans="1:10" ht="31.5" x14ac:dyDescent="0.25">
      <c r="A48" s="20" t="s">
        <v>44</v>
      </c>
      <c r="B48" s="14" t="s">
        <v>49</v>
      </c>
      <c r="C48" s="9" t="s">
        <v>16</v>
      </c>
      <c r="D48" s="16">
        <v>197.76</v>
      </c>
      <c r="E48" s="16">
        <f>Расшиф!G182/1000</f>
        <v>2267.3491400000003</v>
      </c>
      <c r="F48" s="15">
        <f t="shared" si="0"/>
        <v>2069.58914</v>
      </c>
      <c r="G48" s="16">
        <f t="shared" si="1"/>
        <v>1046.5155440938511</v>
      </c>
      <c r="H48" s="17" t="s">
        <v>1225</v>
      </c>
    </row>
    <row r="49" spans="1:12" ht="31.5" x14ac:dyDescent="0.25">
      <c r="A49" s="20" t="s">
        <v>46</v>
      </c>
      <c r="B49" s="14" t="s">
        <v>119</v>
      </c>
      <c r="C49" s="9" t="s">
        <v>16</v>
      </c>
      <c r="D49" s="16">
        <v>723.35</v>
      </c>
      <c r="E49" s="16">
        <f>Расшиф!G24/1000</f>
        <v>488.22952000000004</v>
      </c>
      <c r="F49" s="15">
        <f t="shared" si="0"/>
        <v>-235.12047999999999</v>
      </c>
      <c r="G49" s="16">
        <f t="shared" si="1"/>
        <v>-32.504386534872467</v>
      </c>
      <c r="H49" s="17" t="s">
        <v>1228</v>
      </c>
    </row>
    <row r="50" spans="1:12" s="8" customFormat="1" ht="15.75" x14ac:dyDescent="0.25">
      <c r="A50" s="272" t="s">
        <v>51</v>
      </c>
      <c r="B50" s="12" t="s">
        <v>52</v>
      </c>
      <c r="C50" s="271" t="s">
        <v>16</v>
      </c>
      <c r="D50" s="13">
        <f>D51+D57</f>
        <v>51265.941599999998</v>
      </c>
      <c r="E50" s="13">
        <f>E51+E57</f>
        <v>102324.36957099999</v>
      </c>
      <c r="F50" s="273">
        <f t="shared" si="0"/>
        <v>51058.42797099999</v>
      </c>
      <c r="G50" s="13">
        <f t="shared" si="1"/>
        <v>99.595221266744446</v>
      </c>
      <c r="H50" s="273"/>
      <c r="I50" s="7"/>
      <c r="J50" s="7"/>
      <c r="K50" s="7"/>
      <c r="L50" s="7"/>
    </row>
    <row r="51" spans="1:12" s="8" customFormat="1" ht="15.75" x14ac:dyDescent="0.25">
      <c r="A51" s="272">
        <v>6</v>
      </c>
      <c r="B51" s="12" t="s">
        <v>53</v>
      </c>
      <c r="C51" s="271" t="s">
        <v>16</v>
      </c>
      <c r="D51" s="273">
        <f>SUM(D52:D56)</f>
        <v>49304.251599999996</v>
      </c>
      <c r="E51" s="273">
        <f>SUM(E52:E56)</f>
        <v>76640.217746099996</v>
      </c>
      <c r="F51" s="273">
        <f t="shared" si="0"/>
        <v>27335.9661461</v>
      </c>
      <c r="G51" s="13">
        <f t="shared" si="1"/>
        <v>55.443425787848291</v>
      </c>
      <c r="H51" s="273"/>
      <c r="I51" s="7"/>
      <c r="J51" s="7"/>
      <c r="K51" s="7"/>
      <c r="L51" s="7"/>
    </row>
    <row r="52" spans="1:12" ht="21" customHeight="1" x14ac:dyDescent="0.25">
      <c r="A52" s="20" t="s">
        <v>54</v>
      </c>
      <c r="B52" s="14" t="s">
        <v>55</v>
      </c>
      <c r="C52" s="9" t="s">
        <v>16</v>
      </c>
      <c r="D52" s="16">
        <v>38243.199999999997</v>
      </c>
      <c r="E52" s="16">
        <f>'ЗП 2019'!Z645/1000</f>
        <v>49824.642197499998</v>
      </c>
      <c r="F52" s="15">
        <f t="shared" si="0"/>
        <v>11581.4421975</v>
      </c>
      <c r="G52" s="16">
        <f>(E52-D52)/D52*100</f>
        <v>30.283664017393946</v>
      </c>
      <c r="H52" s="345" t="s">
        <v>1218</v>
      </c>
    </row>
    <row r="53" spans="1:12" ht="21" customHeight="1" x14ac:dyDescent="0.25">
      <c r="A53" s="20" t="s">
        <v>56</v>
      </c>
      <c r="B53" s="14" t="s">
        <v>129</v>
      </c>
      <c r="C53" s="9" t="s">
        <v>16</v>
      </c>
      <c r="D53" s="15">
        <v>2065.1327999999999</v>
      </c>
      <c r="E53" s="15">
        <f>'ЗП 2019'!BH645/1000</f>
        <v>3032.4573611999995</v>
      </c>
      <c r="F53" s="15">
        <f t="shared" si="0"/>
        <v>967.32456119999961</v>
      </c>
      <c r="G53" s="16">
        <f>(E53-D53)/D53*100</f>
        <v>46.84079208852814</v>
      </c>
      <c r="H53" s="346"/>
    </row>
    <row r="54" spans="1:12" ht="21" customHeight="1" x14ac:dyDescent="0.25">
      <c r="A54" s="20" t="s">
        <v>57</v>
      </c>
      <c r="B54" s="14" t="s">
        <v>130</v>
      </c>
      <c r="C54" s="9" t="s">
        <v>16</v>
      </c>
      <c r="D54" s="15">
        <v>1204.6608000000001</v>
      </c>
      <c r="E54" s="15">
        <f>'ЗП 2019'!BI645/1000</f>
        <v>1350.8690200000001</v>
      </c>
      <c r="F54" s="15">
        <f t="shared" si="0"/>
        <v>146.20821999999998</v>
      </c>
      <c r="G54" s="16">
        <f t="shared" si="1"/>
        <v>12.136878696476217</v>
      </c>
      <c r="H54" s="346"/>
    </row>
    <row r="55" spans="1:12" ht="21" customHeight="1" x14ac:dyDescent="0.25">
      <c r="A55" s="20" t="s">
        <v>58</v>
      </c>
      <c r="B55" s="14" t="s">
        <v>131</v>
      </c>
      <c r="C55" s="9" t="s">
        <v>16</v>
      </c>
      <c r="D55" s="15">
        <v>573.64799999999991</v>
      </c>
      <c r="E55" s="15">
        <f>'ЗП 2019'!BJ645/1000</f>
        <v>632.52058999999997</v>
      </c>
      <c r="F55" s="15">
        <f t="shared" si="0"/>
        <v>58.872590000000059</v>
      </c>
      <c r="G55" s="16">
        <f t="shared" si="1"/>
        <v>10.262842370234022</v>
      </c>
      <c r="H55" s="338"/>
    </row>
    <row r="56" spans="1:12" ht="31.5" x14ac:dyDescent="0.25">
      <c r="A56" s="20" t="s">
        <v>132</v>
      </c>
      <c r="B56" s="14" t="s">
        <v>142</v>
      </c>
      <c r="C56" s="9" t="s">
        <v>16</v>
      </c>
      <c r="D56" s="16">
        <v>7217.61</v>
      </c>
      <c r="E56" s="16">
        <f>Расшиф!G77/1000</f>
        <v>21799.728577399997</v>
      </c>
      <c r="F56" s="15">
        <f t="shared" si="0"/>
        <v>14582.118577399997</v>
      </c>
      <c r="G56" s="16">
        <f t="shared" si="1"/>
        <v>202.03528006362211</v>
      </c>
      <c r="H56" s="17" t="s">
        <v>1229</v>
      </c>
    </row>
    <row r="57" spans="1:12" ht="15.75" x14ac:dyDescent="0.25">
      <c r="A57" s="272" t="s">
        <v>133</v>
      </c>
      <c r="B57" s="12" t="s">
        <v>59</v>
      </c>
      <c r="C57" s="271" t="s">
        <v>16</v>
      </c>
      <c r="D57" s="273">
        <f t="shared" ref="D57" si="2">SUM(D58:D65)</f>
        <v>1961.6899999999998</v>
      </c>
      <c r="E57" s="273">
        <f>SUM(E58:E65)</f>
        <v>25684.1518249</v>
      </c>
      <c r="F57" s="273">
        <f t="shared" si="0"/>
        <v>23722.461824900001</v>
      </c>
      <c r="G57" s="13">
        <f t="shared" si="1"/>
        <v>1209.2869834122621</v>
      </c>
      <c r="H57" s="15"/>
    </row>
    <row r="58" spans="1:12" ht="31.5" x14ac:dyDescent="0.25">
      <c r="A58" s="20" t="s">
        <v>134</v>
      </c>
      <c r="B58" s="14" t="s">
        <v>60</v>
      </c>
      <c r="C58" s="9" t="s">
        <v>16</v>
      </c>
      <c r="D58" s="16">
        <v>626.04</v>
      </c>
      <c r="E58" s="16">
        <f>Расшиф!G236/1000</f>
        <v>478.57441019999999</v>
      </c>
      <c r="F58" s="15">
        <f t="shared" si="0"/>
        <v>-147.46558979999998</v>
      </c>
      <c r="G58" s="16">
        <f t="shared" si="1"/>
        <v>-23.55529835154303</v>
      </c>
      <c r="H58" s="17" t="s">
        <v>1230</v>
      </c>
    </row>
    <row r="59" spans="1:12" ht="63" x14ac:dyDescent="0.25">
      <c r="A59" s="20" t="s">
        <v>135</v>
      </c>
      <c r="B59" s="14" t="s">
        <v>61</v>
      </c>
      <c r="C59" s="9" t="s">
        <v>16</v>
      </c>
      <c r="D59" s="16">
        <f>269.15+189.32</f>
        <v>458.46999999999997</v>
      </c>
      <c r="E59" s="16">
        <f>Расшиф!G66/1000</f>
        <v>1126.0409185999999</v>
      </c>
      <c r="F59" s="15">
        <f t="shared" si="0"/>
        <v>667.57091859999991</v>
      </c>
      <c r="G59" s="16">
        <f t="shared" si="1"/>
        <v>145.60841900233385</v>
      </c>
      <c r="H59" s="17" t="s">
        <v>1231</v>
      </c>
    </row>
    <row r="60" spans="1:12" ht="31.5" x14ac:dyDescent="0.25">
      <c r="A60" s="20" t="s">
        <v>136</v>
      </c>
      <c r="B60" s="14" t="s">
        <v>62</v>
      </c>
      <c r="C60" s="9" t="s">
        <v>16</v>
      </c>
      <c r="D60" s="16">
        <v>152</v>
      </c>
      <c r="E60" s="16">
        <f>Расшиф!G228/1000</f>
        <v>83.709296600000002</v>
      </c>
      <c r="F60" s="15">
        <f t="shared" si="0"/>
        <v>-68.290703399999998</v>
      </c>
      <c r="G60" s="16">
        <f t="shared" si="1"/>
        <v>-44.928094342105261</v>
      </c>
      <c r="H60" s="17" t="s">
        <v>1223</v>
      </c>
    </row>
    <row r="61" spans="1:12" ht="63" x14ac:dyDescent="0.25">
      <c r="A61" s="20" t="s">
        <v>137</v>
      </c>
      <c r="B61" s="14" t="s">
        <v>120</v>
      </c>
      <c r="C61" s="9" t="s">
        <v>16</v>
      </c>
      <c r="D61" s="16">
        <v>89.6</v>
      </c>
      <c r="E61" s="16">
        <f>Расшиф!G88/1000</f>
        <v>230.51440000000002</v>
      </c>
      <c r="F61" s="15">
        <f t="shared" si="0"/>
        <v>140.91440000000003</v>
      </c>
      <c r="G61" s="16">
        <f t="shared" si="1"/>
        <v>157.27053571428576</v>
      </c>
      <c r="H61" s="17" t="s">
        <v>1232</v>
      </c>
    </row>
    <row r="62" spans="1:12" ht="31.5" x14ac:dyDescent="0.25">
      <c r="A62" s="20" t="s">
        <v>138</v>
      </c>
      <c r="B62" s="14" t="s">
        <v>64</v>
      </c>
      <c r="C62" s="9" t="s">
        <v>16</v>
      </c>
      <c r="D62" s="16">
        <v>466.32</v>
      </c>
      <c r="E62" s="16">
        <f>Расшиф!G245/1000</f>
        <v>382.71355040000003</v>
      </c>
      <c r="F62" s="15">
        <f t="shared" si="0"/>
        <v>-83.606449599999962</v>
      </c>
      <c r="G62" s="16">
        <f t="shared" si="1"/>
        <v>-17.928986447074962</v>
      </c>
      <c r="H62" s="17" t="s">
        <v>1223</v>
      </c>
    </row>
    <row r="63" spans="1:12" ht="31.5" x14ac:dyDescent="0.25">
      <c r="A63" s="20" t="s">
        <v>139</v>
      </c>
      <c r="B63" s="14" t="s">
        <v>65</v>
      </c>
      <c r="C63" s="9" t="s">
        <v>16</v>
      </c>
      <c r="D63" s="16">
        <v>60.46</v>
      </c>
      <c r="E63" s="16">
        <f>Расшиф!G95/1000</f>
        <v>45.808033500000008</v>
      </c>
      <c r="F63" s="15">
        <f t="shared" si="0"/>
        <v>-14.651966499999993</v>
      </c>
      <c r="G63" s="16">
        <f t="shared" si="1"/>
        <v>-24.234149024148184</v>
      </c>
      <c r="H63" s="17" t="s">
        <v>1223</v>
      </c>
    </row>
    <row r="64" spans="1:12" ht="63" x14ac:dyDescent="0.25">
      <c r="A64" s="20" t="s">
        <v>140</v>
      </c>
      <c r="B64" s="14" t="s">
        <v>66</v>
      </c>
      <c r="C64" s="9" t="s">
        <v>16</v>
      </c>
      <c r="D64" s="16">
        <v>108.8</v>
      </c>
      <c r="E64" s="16">
        <f>Расшиф!G111/1000</f>
        <v>47.12</v>
      </c>
      <c r="F64" s="15">
        <f t="shared" si="0"/>
        <v>-61.68</v>
      </c>
      <c r="G64" s="16">
        <f t="shared" si="1"/>
        <v>-56.691176470588232</v>
      </c>
      <c r="H64" s="17" t="s">
        <v>1246</v>
      </c>
    </row>
    <row r="65" spans="1:12" ht="15.75" x14ac:dyDescent="0.25">
      <c r="A65" s="20" t="s">
        <v>141</v>
      </c>
      <c r="B65" s="14" t="s">
        <v>114</v>
      </c>
      <c r="C65" s="9" t="s">
        <v>16</v>
      </c>
      <c r="D65" s="16"/>
      <c r="E65" s="16">
        <f>Прочие!J20/1000</f>
        <v>23289.671215599999</v>
      </c>
      <c r="F65" s="15">
        <f t="shared" si="0"/>
        <v>23289.671215599999</v>
      </c>
      <c r="G65" s="13"/>
      <c r="H65" s="17" t="s">
        <v>1233</v>
      </c>
    </row>
    <row r="66" spans="1:12" s="8" customFormat="1" ht="15.75" x14ac:dyDescent="0.25">
      <c r="A66" s="272" t="s">
        <v>67</v>
      </c>
      <c r="B66" s="12" t="s">
        <v>68</v>
      </c>
      <c r="C66" s="271" t="s">
        <v>16</v>
      </c>
      <c r="D66" s="273"/>
      <c r="E66" s="13"/>
      <c r="F66" s="15"/>
      <c r="G66" s="13"/>
      <c r="H66" s="273"/>
      <c r="I66" s="7"/>
      <c r="J66" s="7"/>
      <c r="K66" s="7"/>
      <c r="L66" s="7"/>
    </row>
    <row r="67" spans="1:12" s="8" customFormat="1" ht="15.75" x14ac:dyDescent="0.25">
      <c r="A67" s="272" t="s">
        <v>69</v>
      </c>
      <c r="B67" s="12" t="s">
        <v>70</v>
      </c>
      <c r="C67" s="271" t="s">
        <v>16</v>
      </c>
      <c r="D67" s="333">
        <f>D18+D50</f>
        <v>1623124.0270207839</v>
      </c>
      <c r="E67" s="273">
        <f>E18+E50</f>
        <v>2143235.6367226001</v>
      </c>
      <c r="F67" s="273">
        <f t="shared" si="0"/>
        <v>520111.60970181623</v>
      </c>
      <c r="G67" s="13">
        <f t="shared" si="1"/>
        <v>32.043861161766678</v>
      </c>
      <c r="H67" s="273"/>
      <c r="I67" s="7"/>
      <c r="J67" s="7"/>
      <c r="K67" s="7"/>
      <c r="L67" s="7"/>
    </row>
    <row r="68" spans="1:12" s="8" customFormat="1" ht="15.75" x14ac:dyDescent="0.25">
      <c r="A68" s="272" t="s">
        <v>71</v>
      </c>
      <c r="B68" s="12" t="s">
        <v>72</v>
      </c>
      <c r="C68" s="271" t="s">
        <v>16</v>
      </c>
      <c r="D68" s="13"/>
      <c r="E68" s="13"/>
      <c r="F68" s="15"/>
      <c r="G68" s="13"/>
      <c r="H68" s="273"/>
      <c r="I68" s="7"/>
      <c r="J68" s="7"/>
      <c r="K68" s="7"/>
      <c r="L68" s="7"/>
    </row>
    <row r="69" spans="1:12" s="8" customFormat="1" ht="15.75" x14ac:dyDescent="0.25">
      <c r="A69" s="272" t="s">
        <v>73</v>
      </c>
      <c r="B69" s="12" t="s">
        <v>74</v>
      </c>
      <c r="C69" s="271" t="s">
        <v>16</v>
      </c>
      <c r="D69" s="13"/>
      <c r="E69" s="13"/>
      <c r="F69" s="15"/>
      <c r="G69" s="13"/>
      <c r="H69" s="273"/>
      <c r="I69" s="7"/>
      <c r="J69" s="7"/>
      <c r="K69" s="7"/>
      <c r="L69" s="7"/>
    </row>
    <row r="70" spans="1:12" s="8" customFormat="1" ht="15.75" x14ac:dyDescent="0.25">
      <c r="A70" s="272" t="s">
        <v>75</v>
      </c>
      <c r="B70" s="12" t="s">
        <v>76</v>
      </c>
      <c r="C70" s="271" t="s">
        <v>16</v>
      </c>
      <c r="D70" s="273">
        <f t="shared" ref="D70" si="3">D67+D68</f>
        <v>1623124.0270207839</v>
      </c>
      <c r="E70" s="273">
        <f>E67+E68</f>
        <v>2143235.6367226001</v>
      </c>
      <c r="F70" s="273">
        <f t="shared" si="0"/>
        <v>520111.60970181623</v>
      </c>
      <c r="G70" s="13">
        <f t="shared" si="1"/>
        <v>32.043861161766678</v>
      </c>
      <c r="H70" s="273"/>
      <c r="I70" s="7"/>
      <c r="J70" s="7"/>
      <c r="K70" s="7"/>
      <c r="L70" s="7"/>
    </row>
    <row r="71" spans="1:12" s="8" customFormat="1" ht="43.5" customHeight="1" x14ac:dyDescent="0.25">
      <c r="A71" s="341" t="s">
        <v>77</v>
      </c>
      <c r="B71" s="343" t="s">
        <v>78</v>
      </c>
      <c r="C71" s="9" t="s">
        <v>79</v>
      </c>
      <c r="D71" s="16">
        <v>330.14135686999998</v>
      </c>
      <c r="E71" s="16">
        <f>доходы!B4</f>
        <v>403.559439</v>
      </c>
      <c r="F71" s="15">
        <f t="shared" si="0"/>
        <v>73.418082130000016</v>
      </c>
      <c r="G71" s="16">
        <f>(E71-D71)/D71*100</f>
        <v>22.238377774314991</v>
      </c>
      <c r="H71" s="337" t="s">
        <v>1239</v>
      </c>
      <c r="I71" s="7"/>
      <c r="J71" s="7"/>
      <c r="K71" s="7"/>
      <c r="L71" s="7"/>
    </row>
    <row r="72" spans="1:12" s="8" customFormat="1" ht="35.25" customHeight="1" x14ac:dyDescent="0.25">
      <c r="A72" s="342"/>
      <c r="B72" s="344"/>
      <c r="C72" s="9" t="s">
        <v>16</v>
      </c>
      <c r="D72" s="16">
        <f>D71*D74</f>
        <v>1623124.0270207839</v>
      </c>
      <c r="E72" s="16">
        <f>доходы!C4</f>
        <v>1509176.8578700002</v>
      </c>
      <c r="F72" s="15">
        <f t="shared" si="0"/>
        <v>-113947.16915078368</v>
      </c>
      <c r="G72" s="16">
        <f t="shared" si="1"/>
        <v>-7.0202379641888326</v>
      </c>
      <c r="H72" s="347"/>
      <c r="I72" s="7"/>
      <c r="J72" s="7"/>
      <c r="K72" s="7"/>
      <c r="L72" s="7"/>
    </row>
    <row r="73" spans="1:12" s="8" customFormat="1" ht="15.75" x14ac:dyDescent="0.25">
      <c r="A73" s="20" t="s">
        <v>80</v>
      </c>
      <c r="B73" s="21" t="s">
        <v>108</v>
      </c>
      <c r="C73" s="9" t="s">
        <v>81</v>
      </c>
      <c r="D73" s="16">
        <v>15.02</v>
      </c>
      <c r="E73" s="16">
        <v>15.02</v>
      </c>
      <c r="F73" s="15">
        <f t="shared" si="0"/>
        <v>0</v>
      </c>
      <c r="G73" s="16">
        <f t="shared" si="1"/>
        <v>0</v>
      </c>
      <c r="H73" s="273"/>
      <c r="I73" s="7"/>
      <c r="J73" s="7"/>
      <c r="K73" s="7"/>
      <c r="L73" s="7"/>
    </row>
    <row r="74" spans="1:12" s="8" customFormat="1" ht="15.75" x14ac:dyDescent="0.25">
      <c r="A74" s="272" t="s">
        <v>82</v>
      </c>
      <c r="B74" s="12" t="s">
        <v>826</v>
      </c>
      <c r="C74" s="271" t="s">
        <v>83</v>
      </c>
      <c r="D74" s="13">
        <f>D70/D71</f>
        <v>4916.4516751529636</v>
      </c>
      <c r="E74" s="13">
        <f>E70/E71</f>
        <v>5310.8301518939325</v>
      </c>
      <c r="F74" s="273">
        <f t="shared" si="0"/>
        <v>394.37847674096884</v>
      </c>
      <c r="G74" s="13">
        <f t="shared" si="1"/>
        <v>8.0216079156050828</v>
      </c>
      <c r="H74" s="273"/>
      <c r="I74" s="7"/>
      <c r="J74" s="7"/>
      <c r="K74" s="7"/>
      <c r="L74" s="7"/>
    </row>
    <row r="75" spans="1:12" s="8" customFormat="1" ht="31.5" x14ac:dyDescent="0.25">
      <c r="A75" s="20" t="s">
        <v>84</v>
      </c>
      <c r="B75" s="14" t="s">
        <v>85</v>
      </c>
      <c r="C75" s="9" t="s">
        <v>16</v>
      </c>
      <c r="D75" s="16">
        <v>200000</v>
      </c>
      <c r="E75" s="16">
        <f>доходы!C13</f>
        <v>1584733.03571</v>
      </c>
      <c r="F75" s="15">
        <f t="shared" si="0"/>
        <v>1384733.03571</v>
      </c>
      <c r="G75" s="16">
        <f t="shared" si="1"/>
        <v>692.36651785499998</v>
      </c>
      <c r="H75" s="17" t="s">
        <v>1240</v>
      </c>
      <c r="I75" s="7"/>
      <c r="J75" s="7"/>
      <c r="K75" s="7"/>
      <c r="L75" s="7"/>
    </row>
    <row r="76" spans="1:12" s="8" customFormat="1" ht="15.75" x14ac:dyDescent="0.25">
      <c r="A76" s="20" t="s">
        <v>86</v>
      </c>
      <c r="B76" s="14" t="s">
        <v>87</v>
      </c>
      <c r="C76" s="9" t="s">
        <v>16</v>
      </c>
      <c r="D76" s="16">
        <f>D70-D75</f>
        <v>1423124.0270207839</v>
      </c>
      <c r="E76" s="16">
        <f>E70-E75</f>
        <v>558502.60101260012</v>
      </c>
      <c r="F76" s="15">
        <f t="shared" si="0"/>
        <v>-864621.42600818374</v>
      </c>
      <c r="G76" s="16">
        <f t="shared" si="1"/>
        <v>-60.755170286753682</v>
      </c>
      <c r="H76" s="273"/>
      <c r="I76" s="7"/>
      <c r="J76" s="7"/>
      <c r="K76" s="7"/>
      <c r="L76" s="7"/>
    </row>
    <row r="77" spans="1:12" s="23" customFormat="1" ht="15.75" x14ac:dyDescent="0.25">
      <c r="A77" s="272" t="s">
        <v>88</v>
      </c>
      <c r="B77" s="12" t="s">
        <v>89</v>
      </c>
      <c r="C77" s="271" t="s">
        <v>83</v>
      </c>
      <c r="D77" s="13">
        <f>D76/D71</f>
        <v>4310.6505665122368</v>
      </c>
      <c r="E77" s="13">
        <f>E76/E71</f>
        <v>1383.9413653575828</v>
      </c>
      <c r="F77" s="273">
        <f t="shared" si="0"/>
        <v>-2926.7092011546538</v>
      </c>
      <c r="G77" s="13">
        <f t="shared" si="1"/>
        <v>-67.894837588811214</v>
      </c>
      <c r="H77" s="273"/>
      <c r="I77" s="22"/>
      <c r="J77" s="22"/>
      <c r="K77" s="22"/>
      <c r="L77" s="22"/>
    </row>
    <row r="78" spans="1:12" s="8" customFormat="1" ht="15.75" x14ac:dyDescent="0.25">
      <c r="A78" s="272"/>
      <c r="B78" s="12" t="s">
        <v>90</v>
      </c>
      <c r="C78" s="271"/>
      <c r="D78" s="13"/>
      <c r="E78" s="13"/>
      <c r="F78" s="15"/>
      <c r="G78" s="13"/>
      <c r="H78" s="273"/>
      <c r="I78" s="7"/>
      <c r="J78" s="7"/>
      <c r="K78" s="7"/>
      <c r="L78" s="7"/>
    </row>
    <row r="79" spans="1:12" s="8" customFormat="1" ht="15.75" x14ac:dyDescent="0.25">
      <c r="A79" s="272" t="s">
        <v>91</v>
      </c>
      <c r="B79" s="12" t="s">
        <v>92</v>
      </c>
      <c r="C79" s="271" t="s">
        <v>93</v>
      </c>
      <c r="D79" s="73">
        <f t="shared" ref="D79" si="4">SUM(D80:D81)</f>
        <v>132</v>
      </c>
      <c r="E79" s="73">
        <f>SUM(E80:E81)</f>
        <v>145</v>
      </c>
      <c r="F79" s="273">
        <f t="shared" si="0"/>
        <v>13</v>
      </c>
      <c r="G79" s="13">
        <f t="shared" si="1"/>
        <v>9.8484848484848477</v>
      </c>
      <c r="H79" s="273"/>
      <c r="I79" s="7"/>
      <c r="J79" s="7"/>
      <c r="K79" s="7"/>
      <c r="L79" s="7"/>
    </row>
    <row r="80" spans="1:12" s="8" customFormat="1" ht="15.75" x14ac:dyDescent="0.25">
      <c r="A80" s="20" t="s">
        <v>94</v>
      </c>
      <c r="B80" s="14" t="s">
        <v>95</v>
      </c>
      <c r="C80" s="9" t="s">
        <v>93</v>
      </c>
      <c r="D80" s="11">
        <v>112</v>
      </c>
      <c r="E80" s="11">
        <f>Данные!H10</f>
        <v>126</v>
      </c>
      <c r="F80" s="15">
        <f t="shared" si="0"/>
        <v>14</v>
      </c>
      <c r="G80" s="16">
        <f t="shared" si="1"/>
        <v>12.5</v>
      </c>
      <c r="H80" s="337" t="s">
        <v>1234</v>
      </c>
      <c r="I80" s="7"/>
      <c r="J80" s="7"/>
      <c r="K80" s="7"/>
      <c r="L80" s="7"/>
    </row>
    <row r="81" spans="1:12" s="8" customFormat="1" ht="15.75" x14ac:dyDescent="0.25">
      <c r="A81" s="20" t="s">
        <v>96</v>
      </c>
      <c r="B81" s="14" t="s">
        <v>97</v>
      </c>
      <c r="C81" s="9" t="s">
        <v>93</v>
      </c>
      <c r="D81" s="11">
        <v>20</v>
      </c>
      <c r="E81" s="11">
        <f>Данные!H11</f>
        <v>19</v>
      </c>
      <c r="F81" s="15">
        <f t="shared" si="0"/>
        <v>-1</v>
      </c>
      <c r="G81" s="16">
        <f t="shared" si="1"/>
        <v>-5</v>
      </c>
      <c r="H81" s="338"/>
      <c r="I81" s="7"/>
      <c r="J81" s="7"/>
      <c r="K81" s="7"/>
      <c r="L81" s="7"/>
    </row>
    <row r="82" spans="1:12" s="8" customFormat="1" ht="15.75" x14ac:dyDescent="0.25">
      <c r="A82" s="272" t="s">
        <v>98</v>
      </c>
      <c r="B82" s="12" t="s">
        <v>99</v>
      </c>
      <c r="C82" s="271" t="s">
        <v>100</v>
      </c>
      <c r="D82" s="13">
        <f>(D26+D52)/12/D79*1000</f>
        <v>121882.85984848486</v>
      </c>
      <c r="E82" s="13">
        <f>(E26+E52)/6/E79*1000</f>
        <v>260379.21632011494</v>
      </c>
      <c r="F82" s="273">
        <f t="shared" si="0"/>
        <v>138496.35647163008</v>
      </c>
      <c r="G82" s="13">
        <f t="shared" si="1"/>
        <v>113.63070791397396</v>
      </c>
      <c r="H82" s="273"/>
      <c r="I82" s="7"/>
      <c r="J82" s="7"/>
      <c r="K82" s="7"/>
      <c r="L82" s="7"/>
    </row>
    <row r="83" spans="1:12" s="8" customFormat="1" ht="15.75" x14ac:dyDescent="0.25">
      <c r="A83" s="20" t="s">
        <v>101</v>
      </c>
      <c r="B83" s="14" t="s">
        <v>95</v>
      </c>
      <c r="C83" s="9" t="s">
        <v>100</v>
      </c>
      <c r="D83" s="16">
        <f>D26/12/D80*1000</f>
        <v>115192.89434523809</v>
      </c>
      <c r="E83" s="16">
        <f>E26/12/E80*1000</f>
        <v>116868.56878373015</v>
      </c>
      <c r="F83" s="15">
        <f t="shared" ref="F83:F84" si="5">E83-D83</f>
        <v>1675.6744384920603</v>
      </c>
      <c r="G83" s="16">
        <f t="shared" si="1"/>
        <v>1.454668231071607</v>
      </c>
      <c r="H83" s="339"/>
      <c r="I83" s="7"/>
      <c r="J83" s="7"/>
      <c r="K83" s="7"/>
      <c r="L83" s="7"/>
    </row>
    <row r="84" spans="1:12" s="8" customFormat="1" ht="15.75" x14ac:dyDescent="0.25">
      <c r="A84" s="20" t="s">
        <v>102</v>
      </c>
      <c r="B84" s="14" t="s">
        <v>97</v>
      </c>
      <c r="C84" s="9" t="s">
        <v>100</v>
      </c>
      <c r="D84" s="16">
        <f>D52/12/D81*1000</f>
        <v>159346.66666666663</v>
      </c>
      <c r="E84" s="16">
        <f>E52/12/E81*1000</f>
        <v>218529.13244517543</v>
      </c>
      <c r="F84" s="15">
        <f t="shared" si="5"/>
        <v>59182.465778508806</v>
      </c>
      <c r="G84" s="16">
        <f t="shared" si="1"/>
        <v>37.140698965677863</v>
      </c>
      <c r="H84" s="340"/>
      <c r="I84" s="7"/>
      <c r="J84" s="7"/>
      <c r="K84" s="7"/>
      <c r="L84" s="7"/>
    </row>
    <row r="85" spans="1:12" ht="15.75" x14ac:dyDescent="0.25">
      <c r="B85" s="25"/>
      <c r="C85" s="25"/>
    </row>
    <row r="86" spans="1:12" ht="15.75" x14ac:dyDescent="0.25">
      <c r="B86" s="25"/>
      <c r="C86" s="25"/>
    </row>
    <row r="87" spans="1:12" ht="20.100000000000001" customHeight="1" x14ac:dyDescent="0.3">
      <c r="A87" s="55" t="s">
        <v>1204</v>
      </c>
      <c r="B87" s="26"/>
      <c r="C87" s="26"/>
      <c r="I87" s="86" t="s">
        <v>191</v>
      </c>
      <c r="J87" s="7">
        <f>D70+Вода!D73+Канал!D69+Жезды!D30</f>
        <v>2756879.2778818668</v>
      </c>
      <c r="K87" s="4">
        <f>E70+Вода!E73+Канал!E72+Жезды!E30</f>
        <v>3427920.5616900004</v>
      </c>
    </row>
    <row r="88" spans="1:12" ht="20.100000000000001" customHeight="1" x14ac:dyDescent="0.3">
      <c r="A88" s="55" t="s">
        <v>1208</v>
      </c>
      <c r="B88" s="26"/>
      <c r="C88" s="26"/>
      <c r="J88" s="18">
        <f>D75+Вода!D78+Канал!D76</f>
        <v>620000</v>
      </c>
    </row>
    <row r="89" spans="1:12" ht="20.100000000000001" customHeight="1" x14ac:dyDescent="0.3">
      <c r="A89" s="55" t="s">
        <v>1207</v>
      </c>
      <c r="B89" s="27"/>
      <c r="C89" s="27"/>
      <c r="D89" s="28"/>
      <c r="J89" s="86">
        <f>J87-J88</f>
        <v>2136879.2778818668</v>
      </c>
    </row>
    <row r="90" spans="1:12" ht="20.100000000000001" customHeight="1" x14ac:dyDescent="0.3">
      <c r="A90" s="55" t="s">
        <v>1206</v>
      </c>
      <c r="B90" s="27"/>
      <c r="C90" s="27"/>
      <c r="D90" s="28"/>
      <c r="J90" s="86"/>
    </row>
    <row r="91" spans="1:12" ht="20.100000000000001" customHeight="1" x14ac:dyDescent="0.3">
      <c r="A91" s="55" t="s">
        <v>1205</v>
      </c>
      <c r="B91" s="26"/>
      <c r="C91" s="26"/>
    </row>
    <row r="92" spans="1:12" ht="20.100000000000001" customHeight="1" x14ac:dyDescent="0.3">
      <c r="A92" s="55" t="s">
        <v>1209</v>
      </c>
    </row>
    <row r="93" spans="1:12" ht="20.100000000000001" customHeight="1" x14ac:dyDescent="0.25">
      <c r="A93" s="58"/>
    </row>
    <row r="94" spans="1:12" s="30" customFormat="1" ht="20.100000000000001" customHeight="1" x14ac:dyDescent="0.3">
      <c r="A94" s="55" t="s">
        <v>1210</v>
      </c>
      <c r="B94" s="26" t="s">
        <v>1211</v>
      </c>
      <c r="C94" s="29"/>
      <c r="D94" s="29"/>
      <c r="E94" s="31"/>
      <c r="F94" s="31"/>
      <c r="G94" s="31"/>
      <c r="H94" s="31"/>
      <c r="I94" s="31"/>
      <c r="J94" s="31"/>
      <c r="K94" s="31"/>
      <c r="L94" s="31"/>
    </row>
    <row r="95" spans="1:12" ht="20.100000000000001" customHeight="1" x14ac:dyDescent="0.25">
      <c r="A95" s="58"/>
    </row>
    <row r="96" spans="1:12" s="26" customFormat="1" ht="20.100000000000001" customHeight="1" x14ac:dyDescent="0.3">
      <c r="A96" s="55"/>
      <c r="D96" s="32"/>
      <c r="E96" s="32"/>
      <c r="F96" s="32"/>
      <c r="G96" s="32"/>
      <c r="H96" s="60"/>
      <c r="I96" s="32"/>
      <c r="J96" s="32"/>
      <c r="K96" s="32"/>
      <c r="L96" s="32"/>
    </row>
    <row r="97" spans="1:1" ht="12.75" customHeight="1" x14ac:dyDescent="0.25">
      <c r="A97" s="58"/>
    </row>
    <row r="114" ht="27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</sheetData>
  <mergeCells count="18">
    <mergeCell ref="F14:G15"/>
    <mergeCell ref="A6:H6"/>
    <mergeCell ref="A8:H8"/>
    <mergeCell ref="A14:A16"/>
    <mergeCell ref="B14:B16"/>
    <mergeCell ref="C14:C16"/>
    <mergeCell ref="D14:D16"/>
    <mergeCell ref="E14:E16"/>
    <mergeCell ref="H14:H16"/>
    <mergeCell ref="A7:H7"/>
    <mergeCell ref="H80:H81"/>
    <mergeCell ref="H83:H84"/>
    <mergeCell ref="A71:A72"/>
    <mergeCell ref="B71:B72"/>
    <mergeCell ref="H26:H29"/>
    <mergeCell ref="H52:H55"/>
    <mergeCell ref="H71:H72"/>
    <mergeCell ref="H39:H43"/>
  </mergeCells>
  <printOptions horizontalCentered="1"/>
  <pageMargins left="0.59055118110236227" right="0.70866141732283472" top="0.59055118110236227" bottom="0.59055118110236227" header="0.31496062992125984" footer="0.19685039370078741"/>
  <pageSetup paperSize="9" scale="66" fitToHeight="0" orientation="landscape" r:id="rId1"/>
  <headerFooter>
    <oddFooter>&amp;C&amp;"Times New Roman,обычный"&amp;12&amp;P</oddFooter>
  </headerFooter>
  <rowBreaks count="2" manualBreakCount="2">
    <brk id="97" max="6" man="1"/>
    <brk id="99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>
      <selection activeCell="B48" sqref="B48"/>
    </sheetView>
  </sheetViews>
  <sheetFormatPr defaultRowHeight="15" x14ac:dyDescent="0.25"/>
  <cols>
    <col min="1" max="1" width="24.7109375" style="160" customWidth="1"/>
    <col min="2" max="2" width="15.140625" customWidth="1"/>
    <col min="3" max="3" width="15.7109375" customWidth="1"/>
    <col min="6" max="6" width="11.42578125" customWidth="1"/>
    <col min="7" max="7" width="13.85546875" customWidth="1"/>
    <col min="9" max="9" width="15" bestFit="1" customWidth="1"/>
    <col min="11" max="11" width="12" bestFit="1" customWidth="1"/>
    <col min="15" max="15" width="9.28515625" bestFit="1" customWidth="1"/>
    <col min="16" max="16" width="13.5703125" bestFit="1" customWidth="1"/>
    <col min="18" max="18" width="9.28515625" bestFit="1" customWidth="1"/>
    <col min="19" max="19" width="15" bestFit="1" customWidth="1"/>
    <col min="21" max="21" width="9.28515625" bestFit="1" customWidth="1"/>
    <col min="22" max="22" width="13.5703125" bestFit="1" customWidth="1"/>
    <col min="24" max="24" width="9.28515625" bestFit="1" customWidth="1"/>
    <col min="25" max="25" width="12.42578125" bestFit="1" customWidth="1"/>
    <col min="26" max="26" width="13.5703125" customWidth="1"/>
    <col min="27" max="27" width="14.5703125" customWidth="1"/>
    <col min="29" max="29" width="12.42578125" bestFit="1" customWidth="1"/>
  </cols>
  <sheetData>
    <row r="1" spans="1:7" x14ac:dyDescent="0.25">
      <c r="A1" s="160" t="s">
        <v>1006</v>
      </c>
    </row>
    <row r="3" spans="1:7" s="160" customFormat="1" x14ac:dyDescent="0.25">
      <c r="A3" s="159"/>
      <c r="B3" s="159" t="s">
        <v>1169</v>
      </c>
      <c r="C3" s="159" t="s">
        <v>16</v>
      </c>
    </row>
    <row r="4" spans="1:7" x14ac:dyDescent="0.25">
      <c r="A4" s="159" t="s">
        <v>1003</v>
      </c>
      <c r="B4" s="158">
        <v>403.559439</v>
      </c>
      <c r="C4" s="158">
        <v>1509176.8578700002</v>
      </c>
    </row>
    <row r="5" spans="1:7" x14ac:dyDescent="0.25">
      <c r="A5" s="159" t="s">
        <v>1004</v>
      </c>
      <c r="B5" s="158">
        <v>4094.8471430000004</v>
      </c>
      <c r="C5" s="158">
        <v>260465.87450000001</v>
      </c>
      <c r="F5" s="85">
        <f>B5+B7</f>
        <v>4314.3876730000002</v>
      </c>
      <c r="G5" s="85">
        <f>C5+C7</f>
        <v>264325.02120999998</v>
      </c>
    </row>
    <row r="6" spans="1:7" x14ac:dyDescent="0.25">
      <c r="A6" s="159" t="s">
        <v>1005</v>
      </c>
      <c r="B6" s="158">
        <v>4219.8251909999999</v>
      </c>
      <c r="C6" s="158">
        <v>209349.37899</v>
      </c>
    </row>
    <row r="7" spans="1:7" x14ac:dyDescent="0.25">
      <c r="A7" s="159" t="s">
        <v>1002</v>
      </c>
      <c r="B7" s="158">
        <v>219.54052999999999</v>
      </c>
      <c r="C7" s="158">
        <v>3859.14671</v>
      </c>
      <c r="F7" s="85"/>
    </row>
    <row r="11" spans="1:7" x14ac:dyDescent="0.25">
      <c r="A11" s="160" t="s">
        <v>1007</v>
      </c>
    </row>
    <row r="13" spans="1:7" x14ac:dyDescent="0.25">
      <c r="A13" s="159" t="s">
        <v>1003</v>
      </c>
      <c r="B13" s="158"/>
      <c r="C13" s="158">
        <f>S32/1000</f>
        <v>1584733.03571</v>
      </c>
    </row>
    <row r="14" spans="1:7" x14ac:dyDescent="0.25">
      <c r="A14" s="159" t="s">
        <v>1004</v>
      </c>
      <c r="B14" s="158"/>
      <c r="C14" s="158">
        <f>S33/1000</f>
        <v>290000</v>
      </c>
    </row>
    <row r="15" spans="1:7" x14ac:dyDescent="0.25">
      <c r="A15" s="159" t="s">
        <v>1005</v>
      </c>
      <c r="B15" s="158"/>
      <c r="C15" s="158">
        <f>S34/1000</f>
        <v>130000</v>
      </c>
    </row>
    <row r="16" spans="1:7" x14ac:dyDescent="0.25">
      <c r="C16" s="294">
        <f>SUM(C13:C15)</f>
        <v>2004733.03571</v>
      </c>
    </row>
    <row r="20" spans="15:29" x14ac:dyDescent="0.25"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</row>
    <row r="21" spans="15:29" x14ac:dyDescent="0.25"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</row>
    <row r="23" spans="15:29" x14ac:dyDescent="0.25">
      <c r="O23" s="279">
        <v>1</v>
      </c>
      <c r="P23" s="279"/>
      <c r="Q23" s="279"/>
      <c r="R23" s="279">
        <v>2</v>
      </c>
      <c r="S23" s="279"/>
      <c r="T23" s="279"/>
      <c r="U23" s="279">
        <v>3</v>
      </c>
      <c r="V23" s="279"/>
      <c r="W23" s="279"/>
      <c r="X23" s="279">
        <v>4</v>
      </c>
      <c r="Y23" s="279"/>
      <c r="Z23" s="288">
        <v>5</v>
      </c>
      <c r="AA23" s="288"/>
      <c r="AB23" s="288">
        <v>6</v>
      </c>
      <c r="AC23" s="288"/>
    </row>
    <row r="24" spans="15:29" x14ac:dyDescent="0.25"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88"/>
      <c r="AA24" s="288"/>
      <c r="AB24" s="288"/>
      <c r="AC24" s="288"/>
    </row>
    <row r="25" spans="15:29" x14ac:dyDescent="0.25">
      <c r="O25" s="278" t="s">
        <v>1004</v>
      </c>
      <c r="P25" s="278">
        <v>290000000</v>
      </c>
      <c r="Q25" s="278"/>
      <c r="R25" s="278" t="s">
        <v>1003</v>
      </c>
      <c r="S25" s="278">
        <v>558928571.42999995</v>
      </c>
      <c r="T25" s="278"/>
      <c r="U25" s="278" t="s">
        <v>1003</v>
      </c>
      <c r="V25" s="278">
        <v>200000000</v>
      </c>
      <c r="W25" s="278"/>
      <c r="X25" s="278" t="s">
        <v>1003</v>
      </c>
      <c r="Y25" s="278">
        <v>66964285.710000001</v>
      </c>
      <c r="Z25" s="85" t="s">
        <v>1003</v>
      </c>
      <c r="AA25" s="85">
        <v>715892857.13999999</v>
      </c>
      <c r="AB25" s="85" t="s">
        <v>1003</v>
      </c>
      <c r="AC25" s="85">
        <v>42947321.429999948</v>
      </c>
    </row>
    <row r="26" spans="15:29" x14ac:dyDescent="0.25">
      <c r="O26" s="278" t="s">
        <v>1181</v>
      </c>
      <c r="P26" s="278">
        <v>130000000</v>
      </c>
      <c r="Q26" s="278"/>
      <c r="R26" s="278"/>
      <c r="S26" s="278"/>
      <c r="T26" s="278"/>
      <c r="U26" s="278"/>
      <c r="V26" s="278"/>
      <c r="W26" s="278"/>
      <c r="X26" s="278"/>
      <c r="Y26" s="278"/>
      <c r="Z26" s="288"/>
      <c r="AA26" s="288"/>
      <c r="AB26" s="288"/>
      <c r="AC26" s="288"/>
    </row>
    <row r="27" spans="15:29" x14ac:dyDescent="0.25"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88"/>
      <c r="AA27" s="288"/>
      <c r="AB27" s="288"/>
      <c r="AC27" s="288"/>
    </row>
    <row r="28" spans="15:29" x14ac:dyDescent="0.25">
      <c r="O28" s="278"/>
      <c r="P28" s="278">
        <f>P25+P26</f>
        <v>420000000</v>
      </c>
      <c r="Q28" s="278"/>
      <c r="R28" s="278"/>
      <c r="S28" s="278"/>
      <c r="T28" s="278"/>
      <c r="U28" s="278"/>
      <c r="V28" s="278"/>
      <c r="W28" s="278"/>
      <c r="X28" s="278"/>
      <c r="Y28" s="278"/>
      <c r="Z28" s="288"/>
      <c r="AA28" s="288"/>
      <c r="AB28" s="288"/>
      <c r="AC28" s="288"/>
    </row>
    <row r="29" spans="15:29" x14ac:dyDescent="0.25"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88"/>
      <c r="AA29" s="288"/>
      <c r="AB29" s="288"/>
      <c r="AC29" s="288"/>
    </row>
    <row r="30" spans="15:29" x14ac:dyDescent="0.25"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88"/>
      <c r="AA30" s="288"/>
      <c r="AB30" s="288"/>
      <c r="AC30" s="288"/>
    </row>
    <row r="31" spans="15:29" x14ac:dyDescent="0.25"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88"/>
      <c r="AA31" s="288"/>
      <c r="AB31" s="288"/>
      <c r="AC31" s="288"/>
    </row>
    <row r="32" spans="15:29" x14ac:dyDescent="0.25">
      <c r="O32" s="278"/>
      <c r="P32" s="278" t="s">
        <v>1163</v>
      </c>
      <c r="Q32" s="278" t="s">
        <v>743</v>
      </c>
      <c r="R32" s="278"/>
      <c r="S32" s="278">
        <f>S25+V25+Y25+AA25+AC25</f>
        <v>1584733035.71</v>
      </c>
      <c r="T32" s="278"/>
      <c r="U32" s="278"/>
      <c r="V32" s="278"/>
      <c r="W32" s="278"/>
      <c r="X32" s="278"/>
      <c r="Y32" s="278"/>
      <c r="Z32" s="288"/>
      <c r="AA32" s="288"/>
      <c r="AB32" s="288"/>
      <c r="AC32" s="288"/>
    </row>
    <row r="33" spans="9:29" x14ac:dyDescent="0.25">
      <c r="O33" s="278"/>
      <c r="P33" s="278"/>
      <c r="Q33" s="278" t="s">
        <v>745</v>
      </c>
      <c r="R33" s="278"/>
      <c r="S33" s="278">
        <f>P25</f>
        <v>290000000</v>
      </c>
      <c r="T33" s="278"/>
      <c r="U33" s="278"/>
      <c r="V33" s="278"/>
      <c r="W33" s="278"/>
      <c r="X33" s="278"/>
      <c r="Y33" s="278"/>
      <c r="Z33" s="288"/>
      <c r="AA33" s="288"/>
      <c r="AB33" s="288"/>
      <c r="AC33" s="288"/>
    </row>
    <row r="34" spans="9:29" x14ac:dyDescent="0.25">
      <c r="O34" s="278"/>
      <c r="P34" s="278"/>
      <c r="Q34" s="278" t="s">
        <v>746</v>
      </c>
      <c r="R34" s="278"/>
      <c r="S34" s="278">
        <f>P26</f>
        <v>130000000</v>
      </c>
      <c r="T34" s="278"/>
      <c r="U34" s="278"/>
      <c r="V34" s="278"/>
      <c r="W34" s="278"/>
      <c r="X34" s="278"/>
      <c r="Y34" s="278"/>
      <c r="Z34" s="288"/>
      <c r="AA34" s="288"/>
      <c r="AB34" s="288"/>
      <c r="AC34" s="288"/>
    </row>
    <row r="40" spans="9:29" x14ac:dyDescent="0.25">
      <c r="I40" s="85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48" sqref="B48"/>
    </sheetView>
  </sheetViews>
  <sheetFormatPr defaultRowHeight="15" x14ac:dyDescent="0.25"/>
  <cols>
    <col min="1" max="1" width="31.7109375" customWidth="1"/>
    <col min="2" max="2" width="18.85546875" customWidth="1"/>
    <col min="3" max="4" width="18.28515625" customWidth="1"/>
    <col min="5" max="5" width="15.7109375" customWidth="1"/>
    <col min="6" max="6" width="25.85546875" customWidth="1"/>
  </cols>
  <sheetData>
    <row r="1" spans="1:6" x14ac:dyDescent="0.25">
      <c r="B1" t="s">
        <v>1164</v>
      </c>
    </row>
    <row r="3" spans="1:6" x14ac:dyDescent="0.25">
      <c r="B3" s="263" t="s">
        <v>1003</v>
      </c>
      <c r="C3" s="263" t="s">
        <v>1004</v>
      </c>
      <c r="D3" s="263" t="s">
        <v>1005</v>
      </c>
      <c r="E3" s="263" t="s">
        <v>1160</v>
      </c>
      <c r="F3" s="264" t="s">
        <v>1163</v>
      </c>
    </row>
    <row r="4" spans="1:6" x14ac:dyDescent="0.25">
      <c r="A4" t="s">
        <v>1178</v>
      </c>
      <c r="B4" s="99"/>
      <c r="C4" s="99">
        <v>32341305.210000001</v>
      </c>
      <c r="D4" s="99"/>
      <c r="E4" s="99"/>
      <c r="F4" s="99">
        <f>B4+C4+D4</f>
        <v>32341305.210000001</v>
      </c>
    </row>
    <row r="5" spans="1:6" x14ac:dyDescent="0.25">
      <c r="A5" t="s">
        <v>1177</v>
      </c>
      <c r="B5" s="265">
        <v>35681989.990000002</v>
      </c>
      <c r="C5" s="265"/>
      <c r="D5" s="265"/>
      <c r="E5" s="265"/>
      <c r="F5" s="99">
        <f>B5+C5+D5</f>
        <v>35681989.990000002</v>
      </c>
    </row>
    <row r="6" spans="1:6" x14ac:dyDescent="0.25">
      <c r="B6" s="278"/>
      <c r="C6" s="278"/>
      <c r="D6" s="278"/>
      <c r="E6" s="278"/>
      <c r="F6" s="278"/>
    </row>
    <row r="7" spans="1:6" x14ac:dyDescent="0.25">
      <c r="A7" t="s">
        <v>1163</v>
      </c>
      <c r="B7" s="288"/>
      <c r="C7" s="288"/>
      <c r="D7" s="288"/>
      <c r="E7" s="288"/>
      <c r="F7" s="99">
        <f>F4+F5</f>
        <v>68023295.200000003</v>
      </c>
    </row>
    <row r="9" spans="1:6" x14ac:dyDescent="0.25">
      <c r="B9">
        <v>17044.592550000001</v>
      </c>
    </row>
    <row r="13" spans="1:6" x14ac:dyDescent="0.25">
      <c r="B13" s="85">
        <f>(B5/1000)-B9</f>
        <v>18637.397440000001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L104"/>
  <sheetViews>
    <sheetView topLeftCell="A40" zoomScaleSheetLayoutView="70" zoomScalePageLayoutView="70" workbookViewId="0">
      <selection activeCell="B48" sqref="B48"/>
    </sheetView>
  </sheetViews>
  <sheetFormatPr defaultColWidth="9.140625" defaultRowHeight="12.75" x14ac:dyDescent="0.25"/>
  <cols>
    <col min="1" max="1" width="7.7109375" style="53" customWidth="1"/>
    <col min="2" max="2" width="65" style="33" customWidth="1"/>
    <col min="3" max="3" width="12.7109375" style="33" customWidth="1"/>
    <col min="4" max="4" width="18.7109375" style="33" customWidth="1"/>
    <col min="5" max="5" width="15.85546875" style="33" customWidth="1"/>
    <col min="6" max="6" width="14.28515625" style="33" customWidth="1"/>
    <col min="7" max="7" width="10.7109375" style="33" customWidth="1"/>
    <col min="8" max="8" width="53.7109375" style="35" customWidth="1"/>
    <col min="9" max="16384" width="9.140625" style="33"/>
  </cols>
  <sheetData>
    <row r="1" spans="1:8" ht="15.75" x14ac:dyDescent="0.25">
      <c r="A1" s="1"/>
      <c r="B1" s="2"/>
      <c r="C1" s="2"/>
      <c r="D1" s="3"/>
      <c r="E1" s="3"/>
      <c r="F1" s="3"/>
      <c r="G1" s="364"/>
      <c r="H1" s="364"/>
    </row>
    <row r="2" spans="1:8" ht="15.75" x14ac:dyDescent="0.25">
      <c r="A2" s="1"/>
      <c r="B2" s="2"/>
      <c r="C2" s="2"/>
      <c r="D2" s="3"/>
      <c r="E2" s="3"/>
      <c r="F2" s="3"/>
      <c r="G2" s="365"/>
      <c r="H2" s="365"/>
    </row>
    <row r="3" spans="1:8" ht="15" x14ac:dyDescent="0.25">
      <c r="A3" s="1"/>
      <c r="B3" s="2"/>
      <c r="C3" s="2"/>
      <c r="D3" s="3"/>
      <c r="E3" s="3"/>
      <c r="F3" s="3"/>
    </row>
    <row r="4" spans="1:8" ht="18.75" x14ac:dyDescent="0.3">
      <c r="A4" s="1"/>
      <c r="B4" s="2"/>
      <c r="C4" s="2"/>
      <c r="D4" s="3"/>
      <c r="E4" s="3"/>
      <c r="F4" s="3"/>
      <c r="G4" s="370" t="s">
        <v>1212</v>
      </c>
      <c r="H4" s="370"/>
    </row>
    <row r="6" spans="1:8" ht="22.5" x14ac:dyDescent="0.25">
      <c r="A6" s="352" t="s">
        <v>1198</v>
      </c>
      <c r="B6" s="352"/>
      <c r="C6" s="352"/>
      <c r="D6" s="352"/>
      <c r="E6" s="352"/>
      <c r="F6" s="352"/>
      <c r="G6" s="352"/>
      <c r="H6" s="352"/>
    </row>
    <row r="7" spans="1:8" ht="22.5" x14ac:dyDescent="0.25">
      <c r="A7" s="352" t="s">
        <v>1213</v>
      </c>
      <c r="B7" s="352"/>
      <c r="C7" s="352"/>
      <c r="D7" s="352"/>
      <c r="E7" s="352"/>
      <c r="F7" s="352"/>
      <c r="G7" s="352"/>
      <c r="H7" s="352"/>
    </row>
    <row r="8" spans="1:8" ht="24" customHeight="1" x14ac:dyDescent="0.25">
      <c r="A8" s="352" t="s">
        <v>1199</v>
      </c>
      <c r="B8" s="352"/>
      <c r="C8" s="352"/>
      <c r="D8" s="352"/>
      <c r="E8" s="352"/>
      <c r="F8" s="352"/>
      <c r="G8" s="352"/>
      <c r="H8" s="352"/>
    </row>
    <row r="9" spans="1:8" ht="21.95" customHeight="1" x14ac:dyDescent="0.25"/>
    <row r="10" spans="1:8" ht="21.95" customHeight="1" x14ac:dyDescent="0.25">
      <c r="B10" s="26" t="s">
        <v>1201</v>
      </c>
    </row>
    <row r="11" spans="1:8" ht="21.95" customHeight="1" x14ac:dyDescent="0.25">
      <c r="B11" s="26" t="s">
        <v>1202</v>
      </c>
    </row>
    <row r="12" spans="1:8" ht="21.95" customHeight="1" x14ac:dyDescent="0.25">
      <c r="A12" s="352"/>
      <c r="B12" s="352"/>
      <c r="C12" s="352"/>
      <c r="D12" s="352"/>
      <c r="E12" s="352"/>
      <c r="F12" s="352"/>
      <c r="G12" s="352"/>
      <c r="H12" s="352"/>
    </row>
    <row r="13" spans="1:8" ht="15.75" x14ac:dyDescent="0.25">
      <c r="A13" s="34"/>
      <c r="B13" s="34"/>
      <c r="C13" s="34"/>
      <c r="H13" s="280"/>
    </row>
    <row r="14" spans="1:8" ht="35.1" customHeight="1" x14ac:dyDescent="0.25">
      <c r="A14" s="371" t="s">
        <v>0</v>
      </c>
      <c r="B14" s="373" t="s">
        <v>1</v>
      </c>
      <c r="C14" s="371" t="s">
        <v>2</v>
      </c>
      <c r="D14" s="360" t="s">
        <v>1162</v>
      </c>
      <c r="E14" s="363" t="s">
        <v>192</v>
      </c>
      <c r="F14" s="348" t="s">
        <v>187</v>
      </c>
      <c r="G14" s="349"/>
      <c r="H14" s="363" t="s">
        <v>3</v>
      </c>
    </row>
    <row r="15" spans="1:8" s="36" customFormat="1" ht="35.1" customHeight="1" x14ac:dyDescent="0.25">
      <c r="A15" s="372"/>
      <c r="B15" s="372"/>
      <c r="C15" s="372"/>
      <c r="D15" s="361"/>
      <c r="E15" s="363"/>
      <c r="F15" s="350"/>
      <c r="G15" s="351"/>
      <c r="H15" s="363"/>
    </row>
    <row r="16" spans="1:8" s="36" customFormat="1" ht="18" customHeight="1" x14ac:dyDescent="0.25">
      <c r="A16" s="372"/>
      <c r="B16" s="372"/>
      <c r="C16" s="372"/>
      <c r="D16" s="362"/>
      <c r="E16" s="363"/>
      <c r="F16" s="126" t="s">
        <v>869</v>
      </c>
      <c r="G16" s="126" t="s">
        <v>81</v>
      </c>
      <c r="H16" s="363"/>
    </row>
    <row r="17" spans="1:10" ht="15.75" x14ac:dyDescent="0.25">
      <c r="A17" s="48">
        <v>1</v>
      </c>
      <c r="B17" s="37">
        <v>2</v>
      </c>
      <c r="C17" s="37">
        <v>3</v>
      </c>
      <c r="D17" s="38">
        <v>4</v>
      </c>
      <c r="E17" s="11">
        <v>5</v>
      </c>
      <c r="F17" s="11">
        <v>6</v>
      </c>
      <c r="G17" s="11">
        <v>7</v>
      </c>
      <c r="H17" s="11">
        <v>8</v>
      </c>
    </row>
    <row r="18" spans="1:10" s="36" customFormat="1" ht="31.5" x14ac:dyDescent="0.25">
      <c r="A18" s="276" t="s">
        <v>4</v>
      </c>
      <c r="B18" s="39" t="s">
        <v>116</v>
      </c>
      <c r="C18" s="277" t="s">
        <v>16</v>
      </c>
      <c r="D18" s="273">
        <f>D19+D24+D29+D30+D32</f>
        <v>649107.90740692324</v>
      </c>
      <c r="E18" s="273">
        <f>E19+E24+E29+E30+E32</f>
        <v>714604.32131620008</v>
      </c>
      <c r="F18" s="273">
        <f>E18-D18</f>
        <v>65496.413909276831</v>
      </c>
      <c r="G18" s="13">
        <f>(E18-D18)/D18*100</f>
        <v>10.090219694122041</v>
      </c>
      <c r="H18" s="41"/>
    </row>
    <row r="19" spans="1:10" s="36" customFormat="1" ht="15.75" x14ac:dyDescent="0.25">
      <c r="A19" s="276">
        <v>1</v>
      </c>
      <c r="B19" s="39" t="s">
        <v>5</v>
      </c>
      <c r="C19" s="277" t="s">
        <v>16</v>
      </c>
      <c r="D19" s="273">
        <f>D20+D21+D22+D23</f>
        <v>382347.22838692321</v>
      </c>
      <c r="E19" s="273">
        <f>E20+E21+E22+E23</f>
        <v>358034.90539660002</v>
      </c>
      <c r="F19" s="273">
        <f t="shared" ref="F19:F80" si="0">E19-D19</f>
        <v>-24312.322990323184</v>
      </c>
      <c r="G19" s="13">
        <f t="shared" ref="G19:G78" si="1">(E19-D19)/D19*100</f>
        <v>-6.3587025575924629</v>
      </c>
      <c r="H19" s="41"/>
    </row>
    <row r="20" spans="1:10" ht="15.75" x14ac:dyDescent="0.25">
      <c r="A20" s="48" t="s">
        <v>6</v>
      </c>
      <c r="B20" s="42" t="s">
        <v>7</v>
      </c>
      <c r="C20" s="37" t="s">
        <v>16</v>
      </c>
      <c r="D20" s="44">
        <v>98299.23</v>
      </c>
      <c r="E20" s="16">
        <f>(Расшиф!G284+Расшиф!G299)/1000+капремонт!C4/1000</f>
        <v>101172.58865560002</v>
      </c>
      <c r="F20" s="15">
        <f>E20-D20</f>
        <v>2873.3586556000228</v>
      </c>
      <c r="G20" s="16">
        <f>(E20-D20)/D20*100</f>
        <v>2.9230734112566528</v>
      </c>
      <c r="H20" s="17"/>
    </row>
    <row r="21" spans="1:10" ht="15.75" x14ac:dyDescent="0.25">
      <c r="A21" s="48" t="s">
        <v>8</v>
      </c>
      <c r="B21" s="42" t="s">
        <v>9</v>
      </c>
      <c r="C21" s="37" t="s">
        <v>16</v>
      </c>
      <c r="D21" s="44">
        <v>197575.8244674376</v>
      </c>
      <c r="E21" s="16">
        <f>Расшиф!E262/1000</f>
        <v>197594.98923439998</v>
      </c>
      <c r="F21" s="15">
        <f t="shared" si="0"/>
        <v>19.164766962378053</v>
      </c>
      <c r="G21" s="16">
        <f t="shared" si="1"/>
        <v>9.6999554545888246E-3</v>
      </c>
      <c r="H21" s="17"/>
    </row>
    <row r="22" spans="1:10" ht="78.75" x14ac:dyDescent="0.25">
      <c r="A22" s="48" t="s">
        <v>10</v>
      </c>
      <c r="B22" s="42" t="s">
        <v>103</v>
      </c>
      <c r="C22" s="37" t="s">
        <v>16</v>
      </c>
      <c r="D22" s="44">
        <v>59283.383919485597</v>
      </c>
      <c r="E22" s="16">
        <f>Расшиф!B268</f>
        <v>30544.937590000001</v>
      </c>
      <c r="F22" s="15">
        <f t="shared" si="0"/>
        <v>-28738.446329485596</v>
      </c>
      <c r="G22" s="16">
        <f t="shared" si="1"/>
        <v>-48.476393264790815</v>
      </c>
      <c r="H22" s="17" t="s">
        <v>1235</v>
      </c>
    </row>
    <row r="23" spans="1:10" ht="15.75" x14ac:dyDescent="0.25">
      <c r="A23" s="48" t="s">
        <v>12</v>
      </c>
      <c r="B23" s="42" t="s">
        <v>15</v>
      </c>
      <c r="C23" s="37" t="s">
        <v>16</v>
      </c>
      <c r="D23" s="44">
        <v>27188.79</v>
      </c>
      <c r="E23" s="16">
        <f>Расшиф!G255/1000</f>
        <v>28722.389916599997</v>
      </c>
      <c r="F23" s="15">
        <f t="shared" si="0"/>
        <v>1533.5999165999965</v>
      </c>
      <c r="G23" s="16">
        <f t="shared" si="1"/>
        <v>5.6405596446182287</v>
      </c>
      <c r="H23" s="17"/>
    </row>
    <row r="24" spans="1:10" s="36" customFormat="1" ht="15.75" x14ac:dyDescent="0.25">
      <c r="A24" s="276">
        <v>2</v>
      </c>
      <c r="B24" s="39" t="s">
        <v>17</v>
      </c>
      <c r="C24" s="277" t="s">
        <v>16</v>
      </c>
      <c r="D24" s="40">
        <f>SUM(D25:D28)</f>
        <v>180581.08902000001</v>
      </c>
      <c r="E24" s="40">
        <f>SUM(E25:E28)</f>
        <v>202554.82102980002</v>
      </c>
      <c r="F24" s="273">
        <f>E24-D24</f>
        <v>21973.732009800005</v>
      </c>
      <c r="G24" s="13">
        <f t="shared" si="1"/>
        <v>12.168346159085537</v>
      </c>
      <c r="H24" s="16"/>
    </row>
    <row r="25" spans="1:10" ht="21" customHeight="1" x14ac:dyDescent="0.25">
      <c r="A25" s="48" t="s">
        <v>18</v>
      </c>
      <c r="B25" s="42" t="s">
        <v>19</v>
      </c>
      <c r="C25" s="37" t="s">
        <v>16</v>
      </c>
      <c r="D25" s="44">
        <v>164090.04</v>
      </c>
      <c r="E25" s="16">
        <f>('ЗП 2019'!E642+'ЗП 2019'!E646)/1000</f>
        <v>183925.656043</v>
      </c>
      <c r="F25" s="15">
        <f t="shared" si="0"/>
        <v>19835.616042999987</v>
      </c>
      <c r="G25" s="16">
        <f t="shared" si="1"/>
        <v>12.088251086415717</v>
      </c>
      <c r="H25" s="345" t="s">
        <v>1218</v>
      </c>
      <c r="J25" s="139"/>
    </row>
    <row r="26" spans="1:10" ht="21" customHeight="1" x14ac:dyDescent="0.25">
      <c r="A26" s="20" t="s">
        <v>20</v>
      </c>
      <c r="B26" s="14" t="s">
        <v>129</v>
      </c>
      <c r="C26" s="9" t="s">
        <v>16</v>
      </c>
      <c r="D26" s="43">
        <v>8860.8621600000006</v>
      </c>
      <c r="E26" s="43">
        <f>('ЗП 2019'!N642+'ЗП 2019'!N646)/1000</f>
        <v>10182.9519268</v>
      </c>
      <c r="F26" s="15">
        <f t="shared" si="0"/>
        <v>1322.0897667999998</v>
      </c>
      <c r="G26" s="16">
        <f t="shared" si="1"/>
        <v>14.920554489248477</v>
      </c>
      <c r="H26" s="346"/>
      <c r="J26" s="139"/>
    </row>
    <row r="27" spans="1:10" ht="21" customHeight="1" x14ac:dyDescent="0.25">
      <c r="A27" s="20" t="s">
        <v>127</v>
      </c>
      <c r="B27" s="14" t="s">
        <v>130</v>
      </c>
      <c r="C27" s="9" t="s">
        <v>16</v>
      </c>
      <c r="D27" s="43">
        <v>5168.8362600000009</v>
      </c>
      <c r="E27" s="43">
        <f>('ЗП 2019'!O642+'ЗП 2019'!O646)/1000</f>
        <v>5776.8190199999999</v>
      </c>
      <c r="F27" s="15">
        <f t="shared" si="0"/>
        <v>607.98275999999896</v>
      </c>
      <c r="G27" s="16">
        <f t="shared" si="1"/>
        <v>11.762468946926921</v>
      </c>
      <c r="H27" s="346"/>
    </row>
    <row r="28" spans="1:10" ht="21" customHeight="1" x14ac:dyDescent="0.25">
      <c r="A28" s="20" t="s">
        <v>128</v>
      </c>
      <c r="B28" s="14" t="s">
        <v>131</v>
      </c>
      <c r="C28" s="9" t="s">
        <v>16</v>
      </c>
      <c r="D28" s="43">
        <v>2461.3506000000002</v>
      </c>
      <c r="E28" s="43">
        <f>('ЗП 2019'!Y642+'ЗП 2019'!Y646)/1000</f>
        <v>2669.3940400000001</v>
      </c>
      <c r="F28" s="15">
        <f t="shared" si="0"/>
        <v>208.04343999999992</v>
      </c>
      <c r="G28" s="16">
        <f t="shared" si="1"/>
        <v>8.4524098273525077</v>
      </c>
      <c r="H28" s="338"/>
    </row>
    <row r="29" spans="1:10" s="36" customFormat="1" ht="15.75" x14ac:dyDescent="0.25">
      <c r="A29" s="276" t="s">
        <v>21</v>
      </c>
      <c r="B29" s="39" t="s">
        <v>22</v>
      </c>
      <c r="C29" s="277" t="s">
        <v>16</v>
      </c>
      <c r="D29" s="145">
        <v>49598.3</v>
      </c>
      <c r="E29" s="13">
        <f>Расшиф!G34/1000</f>
        <v>115916.11666320001</v>
      </c>
      <c r="F29" s="273">
        <f t="shared" si="0"/>
        <v>66317.816663200007</v>
      </c>
      <c r="G29" s="13">
        <f t="shared" si="1"/>
        <v>133.70985832820884</v>
      </c>
      <c r="H29" s="17"/>
    </row>
    <row r="30" spans="1:10" s="36" customFormat="1" ht="15.75" x14ac:dyDescent="0.25">
      <c r="A30" s="276">
        <v>4</v>
      </c>
      <c r="B30" s="39" t="s">
        <v>23</v>
      </c>
      <c r="C30" s="277" t="s">
        <v>16</v>
      </c>
      <c r="D30" s="40">
        <f>D31</f>
        <v>13655.58</v>
      </c>
      <c r="E30" s="273">
        <f>E31</f>
        <v>14442.694019999999</v>
      </c>
      <c r="F30" s="273">
        <f t="shared" si="0"/>
        <v>787.11401999999907</v>
      </c>
      <c r="G30" s="13">
        <f t="shared" si="1"/>
        <v>5.7640467852701907</v>
      </c>
      <c r="H30" s="15"/>
    </row>
    <row r="31" spans="1:10" ht="15.75" x14ac:dyDescent="0.25">
      <c r="A31" s="48" t="s">
        <v>24</v>
      </c>
      <c r="B31" s="49" t="s">
        <v>25</v>
      </c>
      <c r="C31" s="37" t="s">
        <v>16</v>
      </c>
      <c r="D31" s="44">
        <v>13655.58</v>
      </c>
      <c r="E31" s="16">
        <f>(Расшиф!C299+Расшиф!B216)/1000</f>
        <v>14442.694019999999</v>
      </c>
      <c r="F31" s="15">
        <f t="shared" si="0"/>
        <v>787.11401999999907</v>
      </c>
      <c r="G31" s="16">
        <f t="shared" si="1"/>
        <v>5.7640467852701907</v>
      </c>
      <c r="H31" s="17"/>
    </row>
    <row r="32" spans="1:10" ht="15.75" x14ac:dyDescent="0.25">
      <c r="A32" s="276" t="s">
        <v>26</v>
      </c>
      <c r="B32" s="39" t="s">
        <v>27</v>
      </c>
      <c r="C32" s="277" t="s">
        <v>16</v>
      </c>
      <c r="D32" s="40">
        <f>D33+D34+D35+D36+D37+D38+D45+D46+D47+D48+D49+D50+D51+D52</f>
        <v>22925.71</v>
      </c>
      <c r="E32" s="40">
        <f t="shared" ref="E32:F32" si="2">E33+E34+E35+E36+E37+E38+E45+E46+E47+E48+E49+E50+E51+E52</f>
        <v>23655.784206600001</v>
      </c>
      <c r="F32" s="40">
        <f t="shared" si="2"/>
        <v>730.07420659999912</v>
      </c>
      <c r="G32" s="13">
        <f t="shared" si="1"/>
        <v>3.18452168591508</v>
      </c>
      <c r="H32" s="16"/>
    </row>
    <row r="33" spans="1:8" ht="31.5" x14ac:dyDescent="0.25">
      <c r="A33" s="48" t="s">
        <v>28</v>
      </c>
      <c r="B33" s="42" t="s">
        <v>29</v>
      </c>
      <c r="C33" s="37" t="s">
        <v>16</v>
      </c>
      <c r="D33" s="44">
        <v>676.7</v>
      </c>
      <c r="E33" s="16">
        <f>Расшиф!G54/1000</f>
        <v>452.5076262</v>
      </c>
      <c r="F33" s="15">
        <f t="shared" si="0"/>
        <v>-224.19237380000004</v>
      </c>
      <c r="G33" s="16">
        <f t="shared" si="1"/>
        <v>-33.130245869661593</v>
      </c>
      <c r="H33" s="17" t="s">
        <v>1220</v>
      </c>
    </row>
    <row r="34" spans="1:8" ht="31.5" x14ac:dyDescent="0.25">
      <c r="A34" s="48" t="s">
        <v>30</v>
      </c>
      <c r="B34" s="42" t="s">
        <v>31</v>
      </c>
      <c r="C34" s="37" t="s">
        <v>16</v>
      </c>
      <c r="D34" s="44">
        <f>5157+288</f>
        <v>5445</v>
      </c>
      <c r="E34" s="16">
        <f>Расшиф!G154/1000</f>
        <v>4216.357109999999</v>
      </c>
      <c r="F34" s="15">
        <f t="shared" si="0"/>
        <v>-1228.642890000001</v>
      </c>
      <c r="G34" s="16">
        <f t="shared" si="1"/>
        <v>-22.564607713498642</v>
      </c>
      <c r="H34" s="17" t="s">
        <v>1228</v>
      </c>
    </row>
    <row r="35" spans="1:8" ht="47.25" x14ac:dyDescent="0.25">
      <c r="A35" s="48" t="s">
        <v>32</v>
      </c>
      <c r="B35" s="42" t="s">
        <v>34</v>
      </c>
      <c r="C35" s="37" t="s">
        <v>16</v>
      </c>
      <c r="D35" s="44">
        <v>468.07</v>
      </c>
      <c r="E35" s="16">
        <f>Расшиф!G43/1000</f>
        <v>1876.1314053999999</v>
      </c>
      <c r="F35" s="15">
        <f t="shared" si="0"/>
        <v>1408.0614054</v>
      </c>
      <c r="G35" s="16">
        <f t="shared" si="1"/>
        <v>300.82282679941039</v>
      </c>
      <c r="H35" s="17" t="s">
        <v>1222</v>
      </c>
    </row>
    <row r="36" spans="1:8" ht="31.5" x14ac:dyDescent="0.25">
      <c r="A36" s="48" t="s">
        <v>33</v>
      </c>
      <c r="B36" s="42" t="s">
        <v>110</v>
      </c>
      <c r="C36" s="37" t="s">
        <v>16</v>
      </c>
      <c r="D36" s="44">
        <v>3463.78</v>
      </c>
      <c r="E36" s="16">
        <f>Расшиф!G275/1000</f>
        <v>5349.7651148000004</v>
      </c>
      <c r="F36" s="15">
        <f t="shared" si="0"/>
        <v>1885.9851148000002</v>
      </c>
      <c r="G36" s="16">
        <f t="shared" si="1"/>
        <v>54.44875583322267</v>
      </c>
      <c r="H36" s="17" t="s">
        <v>1225</v>
      </c>
    </row>
    <row r="37" spans="1:8" ht="31.5" x14ac:dyDescent="0.25">
      <c r="A37" s="48" t="s">
        <v>35</v>
      </c>
      <c r="B37" s="42" t="s">
        <v>37</v>
      </c>
      <c r="C37" s="37" t="s">
        <v>16</v>
      </c>
      <c r="D37" s="44">
        <v>534.12</v>
      </c>
      <c r="E37" s="16">
        <f>Расшиф!G143/1000</f>
        <v>166.34369999999998</v>
      </c>
      <c r="F37" s="15">
        <f t="shared" si="0"/>
        <v>-367.77629999999999</v>
      </c>
      <c r="G37" s="16">
        <f t="shared" si="1"/>
        <v>-68.856492922938656</v>
      </c>
      <c r="H37" s="17" t="s">
        <v>1223</v>
      </c>
    </row>
    <row r="38" spans="1:8" ht="15.75" x14ac:dyDescent="0.25">
      <c r="A38" s="48" t="s">
        <v>104</v>
      </c>
      <c r="B38" s="42" t="s">
        <v>39</v>
      </c>
      <c r="C38" s="37" t="s">
        <v>16</v>
      </c>
      <c r="D38" s="43">
        <f>SUM(D39:D44)</f>
        <v>3465.11</v>
      </c>
      <c r="E38" s="43">
        <f>SUM(E39:E44)</f>
        <v>3908.5822279999998</v>
      </c>
      <c r="F38" s="15">
        <f t="shared" si="0"/>
        <v>443.47222799999963</v>
      </c>
      <c r="G38" s="16">
        <f>(E38-D38)/D38*100</f>
        <v>12.79821500616141</v>
      </c>
      <c r="H38" s="337" t="s">
        <v>1236</v>
      </c>
    </row>
    <row r="39" spans="1:8" ht="15.75" x14ac:dyDescent="0.25">
      <c r="A39" s="48" t="s">
        <v>143</v>
      </c>
      <c r="B39" s="42" t="s">
        <v>121</v>
      </c>
      <c r="C39" s="37" t="s">
        <v>16</v>
      </c>
      <c r="D39" s="44">
        <v>3056.89</v>
      </c>
      <c r="E39" s="16">
        <f>(Расшиф!C4+Расшиф!C8)/1000</f>
        <v>3371.6632439999998</v>
      </c>
      <c r="F39" s="15">
        <f t="shared" si="0"/>
        <v>314.77324399999998</v>
      </c>
      <c r="G39" s="16">
        <f t="shared" si="1"/>
        <v>10.297172747465561</v>
      </c>
      <c r="H39" s="346"/>
    </row>
    <row r="40" spans="1:8" ht="28.5" customHeight="1" x14ac:dyDescent="0.25">
      <c r="A40" s="48" t="s">
        <v>144</v>
      </c>
      <c r="B40" s="42" t="s">
        <v>124</v>
      </c>
      <c r="C40" s="37" t="s">
        <v>16</v>
      </c>
      <c r="D40" s="44">
        <v>325.38</v>
      </c>
      <c r="E40" s="16">
        <f>Расшиф!E5/1000</f>
        <v>325.91133160000004</v>
      </c>
      <c r="F40" s="15">
        <f t="shared" si="0"/>
        <v>0.53133160000004409</v>
      </c>
      <c r="G40" s="16">
        <f t="shared" si="1"/>
        <v>0.16329571577848795</v>
      </c>
      <c r="H40" s="346"/>
    </row>
    <row r="41" spans="1:8" ht="34.5" customHeight="1" x14ac:dyDescent="0.25">
      <c r="A41" s="48" t="s">
        <v>145</v>
      </c>
      <c r="B41" s="42" t="s">
        <v>126</v>
      </c>
      <c r="C41" s="37" t="s">
        <v>16</v>
      </c>
      <c r="D41" s="44">
        <v>38.46</v>
      </c>
      <c r="E41" s="16">
        <f>Расшиф!G5/1000</f>
        <v>42.186397600000006</v>
      </c>
      <c r="F41" s="15">
        <f t="shared" si="0"/>
        <v>3.7263976000000056</v>
      </c>
      <c r="G41" s="16">
        <f t="shared" si="1"/>
        <v>9.6890213208528486</v>
      </c>
      <c r="H41" s="346"/>
    </row>
    <row r="42" spans="1:8" ht="33" customHeight="1" x14ac:dyDescent="0.25">
      <c r="A42" s="48" t="s">
        <v>146</v>
      </c>
      <c r="B42" s="42" t="s">
        <v>125</v>
      </c>
      <c r="C42" s="37" t="s">
        <v>16</v>
      </c>
      <c r="D42" s="44">
        <v>44.38</v>
      </c>
      <c r="E42" s="16">
        <f>Расшиф!I5/1000</f>
        <v>58.388710000000003</v>
      </c>
      <c r="F42" s="15">
        <f t="shared" si="0"/>
        <v>14.008710000000001</v>
      </c>
      <c r="G42" s="16">
        <f t="shared" si="1"/>
        <v>31.565367282559709</v>
      </c>
      <c r="H42" s="346"/>
    </row>
    <row r="43" spans="1:8" ht="30.75" customHeight="1" x14ac:dyDescent="0.25">
      <c r="A43" s="48" t="s">
        <v>782</v>
      </c>
      <c r="B43" s="42" t="s">
        <v>122</v>
      </c>
      <c r="C43" s="37" t="s">
        <v>16</v>
      </c>
      <c r="D43" s="44"/>
      <c r="E43" s="16">
        <f>Расшиф!M3/1000</f>
        <v>18.57968</v>
      </c>
      <c r="F43" s="15">
        <f t="shared" si="0"/>
        <v>18.57968</v>
      </c>
      <c r="G43" s="16"/>
      <c r="H43" s="346"/>
    </row>
    <row r="44" spans="1:8" ht="31.5" customHeight="1" x14ac:dyDescent="0.25">
      <c r="A44" s="48" t="s">
        <v>148</v>
      </c>
      <c r="B44" s="42" t="s">
        <v>123</v>
      </c>
      <c r="C44" s="37" t="s">
        <v>16</v>
      </c>
      <c r="D44" s="44"/>
      <c r="E44" s="16">
        <f>(Расшиф!K3+Расшиф!K6)/1000</f>
        <v>91.852864799999992</v>
      </c>
      <c r="F44" s="15">
        <f t="shared" si="0"/>
        <v>91.852864799999992</v>
      </c>
      <c r="G44" s="16"/>
      <c r="H44" s="338"/>
    </row>
    <row r="45" spans="1:8" ht="31.5" x14ac:dyDescent="0.25">
      <c r="A45" s="48" t="s">
        <v>36</v>
      </c>
      <c r="B45" s="42" t="s">
        <v>41</v>
      </c>
      <c r="C45" s="37" t="s">
        <v>16</v>
      </c>
      <c r="D45" s="44">
        <v>42.9</v>
      </c>
      <c r="E45" s="16">
        <f>Расшиф!G167/1000</f>
        <v>127.67046000000001</v>
      </c>
      <c r="F45" s="15">
        <f t="shared" si="0"/>
        <v>84.770460000000014</v>
      </c>
      <c r="G45" s="16">
        <f t="shared" si="1"/>
        <v>197.60013986013988</v>
      </c>
      <c r="H45" s="17" t="s">
        <v>1225</v>
      </c>
    </row>
    <row r="46" spans="1:8" ht="31.5" x14ac:dyDescent="0.25">
      <c r="A46" s="48" t="s">
        <v>38</v>
      </c>
      <c r="B46" s="46" t="s">
        <v>106</v>
      </c>
      <c r="C46" s="37" t="s">
        <v>16</v>
      </c>
      <c r="D46" s="44">
        <v>6764.2</v>
      </c>
      <c r="E46" s="16">
        <f>Расшиф!G61/1000</f>
        <v>3100</v>
      </c>
      <c r="F46" s="15">
        <f t="shared" si="0"/>
        <v>-3664.2</v>
      </c>
      <c r="G46" s="16">
        <f t="shared" si="1"/>
        <v>-54.170485792850599</v>
      </c>
      <c r="H46" s="17" t="s">
        <v>1228</v>
      </c>
    </row>
    <row r="47" spans="1:8" ht="47.25" x14ac:dyDescent="0.25">
      <c r="A47" s="48" t="s">
        <v>40</v>
      </c>
      <c r="B47" s="42" t="s">
        <v>105</v>
      </c>
      <c r="C47" s="37" t="s">
        <v>16</v>
      </c>
      <c r="D47" s="44">
        <v>410.27</v>
      </c>
      <c r="E47" s="16">
        <f>Расшиф!G209/1000</f>
        <v>2481.5370662</v>
      </c>
      <c r="F47" s="15">
        <f t="shared" si="0"/>
        <v>2071.2670662</v>
      </c>
      <c r="G47" s="16">
        <f t="shared" si="1"/>
        <v>504.85462407682746</v>
      </c>
      <c r="H47" s="17" t="s">
        <v>1237</v>
      </c>
    </row>
    <row r="48" spans="1:8" ht="47.25" x14ac:dyDescent="0.25">
      <c r="A48" s="48" t="s">
        <v>42</v>
      </c>
      <c r="B48" s="46" t="s">
        <v>45</v>
      </c>
      <c r="C48" s="37" t="s">
        <v>16</v>
      </c>
      <c r="D48" s="44">
        <v>297</v>
      </c>
      <c r="E48" s="16">
        <f>Расшиф!G122/1000</f>
        <v>338.30194</v>
      </c>
      <c r="F48" s="15">
        <f t="shared" si="0"/>
        <v>41.301940000000002</v>
      </c>
      <c r="G48" s="16">
        <f t="shared" si="1"/>
        <v>13.906377104377105</v>
      </c>
      <c r="H48" s="17" t="s">
        <v>1238</v>
      </c>
    </row>
    <row r="49" spans="1:11" ht="31.5" x14ac:dyDescent="0.25">
      <c r="A49" s="48" t="s">
        <v>44</v>
      </c>
      <c r="B49" s="46" t="s">
        <v>47</v>
      </c>
      <c r="C49" s="37" t="s">
        <v>16</v>
      </c>
      <c r="D49" s="44">
        <v>73.92</v>
      </c>
      <c r="E49" s="16">
        <f>Расшиф!G193/1000</f>
        <v>0</v>
      </c>
      <c r="F49" s="15">
        <f t="shared" si="0"/>
        <v>-73.92</v>
      </c>
      <c r="G49" s="16">
        <f t="shared" si="1"/>
        <v>-100</v>
      </c>
      <c r="H49" s="17" t="s">
        <v>1227</v>
      </c>
    </row>
    <row r="50" spans="1:11" ht="31.5" x14ac:dyDescent="0.25">
      <c r="A50" s="48" t="s">
        <v>46</v>
      </c>
      <c r="B50" s="46" t="s">
        <v>49</v>
      </c>
      <c r="C50" s="37" t="s">
        <v>16</v>
      </c>
      <c r="D50" s="44">
        <v>203.94</v>
      </c>
      <c r="E50" s="16">
        <f>Расшиф!G183/1000</f>
        <v>692.55534599999999</v>
      </c>
      <c r="F50" s="15">
        <f t="shared" si="0"/>
        <v>488.61534599999999</v>
      </c>
      <c r="G50" s="16">
        <f t="shared" si="1"/>
        <v>239.58779346866726</v>
      </c>
      <c r="H50" s="17" t="s">
        <v>1225</v>
      </c>
    </row>
    <row r="51" spans="1:11" ht="31.5" x14ac:dyDescent="0.25">
      <c r="A51" s="48" t="s">
        <v>48</v>
      </c>
      <c r="B51" s="46" t="s">
        <v>118</v>
      </c>
      <c r="C51" s="37" t="s">
        <v>16</v>
      </c>
      <c r="D51" s="44">
        <v>333.37</v>
      </c>
      <c r="E51" s="16">
        <f>Расшиф!G130/1000</f>
        <v>379.38693000000001</v>
      </c>
      <c r="F51" s="15">
        <f t="shared" si="0"/>
        <v>46.016930000000002</v>
      </c>
      <c r="G51" s="16">
        <f t="shared" si="1"/>
        <v>13.803560608333084</v>
      </c>
      <c r="H51" s="17" t="s">
        <v>1225</v>
      </c>
      <c r="J51" s="72"/>
      <c r="K51" s="72"/>
    </row>
    <row r="52" spans="1:11" ht="31.5" x14ac:dyDescent="0.25">
      <c r="A52" s="48" t="s">
        <v>50</v>
      </c>
      <c r="B52" s="46" t="s">
        <v>119</v>
      </c>
      <c r="C52" s="37" t="s">
        <v>16</v>
      </c>
      <c r="D52" s="44">
        <v>747.33</v>
      </c>
      <c r="E52" s="16">
        <f>Расшиф!G25/1000</f>
        <v>566.64528000000007</v>
      </c>
      <c r="F52" s="15">
        <f t="shared" si="0"/>
        <v>-180.68471999999997</v>
      </c>
      <c r="G52" s="16">
        <f t="shared" si="1"/>
        <v>-24.17736742804383</v>
      </c>
      <c r="H52" s="17" t="s">
        <v>1228</v>
      </c>
    </row>
    <row r="53" spans="1:11" s="36" customFormat="1" ht="15.75" x14ac:dyDescent="0.25">
      <c r="A53" s="276" t="s">
        <v>51</v>
      </c>
      <c r="B53" s="39" t="s">
        <v>52</v>
      </c>
      <c r="C53" s="277" t="s">
        <v>16</v>
      </c>
      <c r="D53" s="40">
        <f>D54+D60</f>
        <v>61628.07</v>
      </c>
      <c r="E53" s="40">
        <f>E54+E60</f>
        <v>109203.724424</v>
      </c>
      <c r="F53" s="273">
        <f t="shared" si="0"/>
        <v>47575.654424</v>
      </c>
      <c r="G53" s="13">
        <f t="shared" si="1"/>
        <v>77.198027496236705</v>
      </c>
      <c r="H53" s="16"/>
    </row>
    <row r="54" spans="1:11" s="36" customFormat="1" ht="16.5" customHeight="1" x14ac:dyDescent="0.25">
      <c r="A54" s="276">
        <v>6</v>
      </c>
      <c r="B54" s="39" t="s">
        <v>53</v>
      </c>
      <c r="C54" s="277" t="s">
        <v>16</v>
      </c>
      <c r="D54" s="40">
        <f>SUM(D55:D59)</f>
        <v>59606.57</v>
      </c>
      <c r="E54" s="40">
        <f>SUM(E55:E59)</f>
        <v>81514.333695399997</v>
      </c>
      <c r="F54" s="273">
        <f t="shared" si="0"/>
        <v>21907.763695399997</v>
      </c>
      <c r="G54" s="13">
        <f t="shared" si="1"/>
        <v>36.753941210507499</v>
      </c>
      <c r="H54" s="16"/>
    </row>
    <row r="55" spans="1:11" ht="21" customHeight="1" x14ac:dyDescent="0.25">
      <c r="A55" s="48" t="s">
        <v>54</v>
      </c>
      <c r="B55" s="42" t="s">
        <v>55</v>
      </c>
      <c r="C55" s="37" t="s">
        <v>16</v>
      </c>
      <c r="D55" s="44">
        <v>35550.14</v>
      </c>
      <c r="E55" s="16">
        <f>'ЗП 2019'!Z646/1000</f>
        <v>54646.381764999998</v>
      </c>
      <c r="F55" s="15">
        <f t="shared" si="0"/>
        <v>19096.241764999999</v>
      </c>
      <c r="G55" s="16">
        <f t="shared" si="1"/>
        <v>53.716361637394392</v>
      </c>
      <c r="H55" s="345" t="s">
        <v>1218</v>
      </c>
    </row>
    <row r="56" spans="1:11" ht="21" customHeight="1" x14ac:dyDescent="0.25">
      <c r="A56" s="20" t="s">
        <v>56</v>
      </c>
      <c r="B56" s="14" t="s">
        <v>129</v>
      </c>
      <c r="C56" s="9" t="s">
        <v>16</v>
      </c>
      <c r="D56" s="43">
        <v>1919.71</v>
      </c>
      <c r="E56" s="43">
        <f>'ЗП 2019'!BH646/1000</f>
        <v>3325.9209768000005</v>
      </c>
      <c r="F56" s="15">
        <f t="shared" si="0"/>
        <v>1406.2109768000005</v>
      </c>
      <c r="G56" s="16">
        <f t="shared" si="1"/>
        <v>73.251219027874029</v>
      </c>
      <c r="H56" s="346"/>
    </row>
    <row r="57" spans="1:11" ht="21" customHeight="1" x14ac:dyDescent="0.25">
      <c r="A57" s="20" t="s">
        <v>57</v>
      </c>
      <c r="B57" s="14" t="s">
        <v>130</v>
      </c>
      <c r="C57" s="9" t="s">
        <v>16</v>
      </c>
      <c r="D57" s="43">
        <v>1119.83</v>
      </c>
      <c r="E57" s="43">
        <f>'ЗП 2019'!BI646/1000</f>
        <v>1481.5982799999999</v>
      </c>
      <c r="F57" s="15">
        <f t="shared" si="0"/>
        <v>361.76828</v>
      </c>
      <c r="G57" s="16">
        <f t="shared" si="1"/>
        <v>32.305642820785302</v>
      </c>
      <c r="H57" s="346"/>
    </row>
    <row r="58" spans="1:11" ht="21" customHeight="1" x14ac:dyDescent="0.25">
      <c r="A58" s="20" t="s">
        <v>58</v>
      </c>
      <c r="B58" s="14" t="s">
        <v>131</v>
      </c>
      <c r="C58" s="9" t="s">
        <v>16</v>
      </c>
      <c r="D58" s="43">
        <v>533.25</v>
      </c>
      <c r="E58" s="43">
        <f>'ЗП 2019'!BJ646/1000</f>
        <v>693.73226</v>
      </c>
      <c r="F58" s="15">
        <f t="shared" si="0"/>
        <v>160.48226</v>
      </c>
      <c r="G58" s="16">
        <f t="shared" si="1"/>
        <v>30.09512611345523</v>
      </c>
      <c r="H58" s="338"/>
    </row>
    <row r="59" spans="1:11" ht="31.5" x14ac:dyDescent="0.25">
      <c r="A59" s="20" t="s">
        <v>132</v>
      </c>
      <c r="B59" s="14" t="s">
        <v>142</v>
      </c>
      <c r="C59" s="9" t="s">
        <v>16</v>
      </c>
      <c r="D59" s="44">
        <v>20483.64</v>
      </c>
      <c r="E59" s="16">
        <f>Расшиф!G78/1000</f>
        <v>21366.700413600003</v>
      </c>
      <c r="F59" s="15">
        <f t="shared" si="0"/>
        <v>883.06041360000381</v>
      </c>
      <c r="G59" s="16">
        <f t="shared" si="1"/>
        <v>4.3110522036122676</v>
      </c>
      <c r="H59" s="17" t="s">
        <v>1229</v>
      </c>
    </row>
    <row r="60" spans="1:11" ht="15.75" x14ac:dyDescent="0.25">
      <c r="A60" s="272" t="s">
        <v>133</v>
      </c>
      <c r="B60" s="39" t="s">
        <v>59</v>
      </c>
      <c r="C60" s="277" t="s">
        <v>16</v>
      </c>
      <c r="D60" s="40">
        <f t="shared" ref="D60:E60" si="3">SUM(D61:D68)</f>
        <v>2021.5</v>
      </c>
      <c r="E60" s="40">
        <f t="shared" si="3"/>
        <v>27689.390728599999</v>
      </c>
      <c r="F60" s="273">
        <f t="shared" si="0"/>
        <v>25667.890728599999</v>
      </c>
      <c r="G60" s="13">
        <f t="shared" si="1"/>
        <v>1269.7447800445213</v>
      </c>
      <c r="H60" s="16"/>
    </row>
    <row r="61" spans="1:11" ht="31.5" x14ac:dyDescent="0.25">
      <c r="A61" s="20" t="s">
        <v>134</v>
      </c>
      <c r="B61" s="42" t="s">
        <v>60</v>
      </c>
      <c r="C61" s="37" t="s">
        <v>16</v>
      </c>
      <c r="D61" s="44">
        <v>644.25</v>
      </c>
      <c r="E61" s="16">
        <f>Расшиф!G237/1000</f>
        <v>524.88806279999994</v>
      </c>
      <c r="F61" s="15">
        <f t="shared" si="0"/>
        <v>-119.36193720000006</v>
      </c>
      <c r="G61" s="16">
        <f t="shared" si="1"/>
        <v>-18.527270034924339</v>
      </c>
      <c r="H61" s="17" t="s">
        <v>1230</v>
      </c>
    </row>
    <row r="62" spans="1:11" ht="63" x14ac:dyDescent="0.25">
      <c r="A62" s="20" t="s">
        <v>135</v>
      </c>
      <c r="B62" s="42" t="s">
        <v>61</v>
      </c>
      <c r="C62" s="37" t="s">
        <v>16</v>
      </c>
      <c r="D62" s="44">
        <f>277.61+195.18</f>
        <v>472.79</v>
      </c>
      <c r="E62" s="16">
        <f>Расшиф!G67/1000</f>
        <v>1235.0126204000001</v>
      </c>
      <c r="F62" s="15">
        <f t="shared" si="0"/>
        <v>762.2226204000001</v>
      </c>
      <c r="G62" s="16">
        <f t="shared" si="1"/>
        <v>161.21800807969714</v>
      </c>
      <c r="H62" s="17" t="s">
        <v>1231</v>
      </c>
    </row>
    <row r="63" spans="1:11" ht="31.5" x14ac:dyDescent="0.25">
      <c r="A63" s="20" t="s">
        <v>136</v>
      </c>
      <c r="B63" s="42" t="s">
        <v>62</v>
      </c>
      <c r="C63" s="37" t="s">
        <v>16</v>
      </c>
      <c r="D63" s="44">
        <v>156.75</v>
      </c>
      <c r="E63" s="16">
        <f>Расшиф!G229/1000</f>
        <v>136.85108240000002</v>
      </c>
      <c r="F63" s="15">
        <f t="shared" si="0"/>
        <v>-19.898917599999976</v>
      </c>
      <c r="G63" s="16">
        <f t="shared" si="1"/>
        <v>-12.694684274322155</v>
      </c>
      <c r="H63" s="17" t="s">
        <v>1223</v>
      </c>
    </row>
    <row r="64" spans="1:11" ht="63" x14ac:dyDescent="0.25">
      <c r="A64" s="20" t="s">
        <v>137</v>
      </c>
      <c r="B64" s="42" t="s">
        <v>120</v>
      </c>
      <c r="C64" s="37" t="s">
        <v>16</v>
      </c>
      <c r="D64" s="44">
        <v>92.4</v>
      </c>
      <c r="E64" s="16">
        <f>Расшиф!G89/1000</f>
        <v>139.4136</v>
      </c>
      <c r="F64" s="15">
        <f t="shared" si="0"/>
        <v>47.013599999999997</v>
      </c>
      <c r="G64" s="16">
        <f t="shared" si="1"/>
        <v>50.880519480519467</v>
      </c>
      <c r="H64" s="17" t="s">
        <v>1232</v>
      </c>
    </row>
    <row r="65" spans="1:8" ht="15.75" x14ac:dyDescent="0.25">
      <c r="A65" s="20" t="s">
        <v>138</v>
      </c>
      <c r="B65" s="42" t="s">
        <v>64</v>
      </c>
      <c r="C65" s="37" t="s">
        <v>16</v>
      </c>
      <c r="D65" s="44">
        <v>480.89</v>
      </c>
      <c r="E65" s="16">
        <f>Расшиф!G246/1000</f>
        <v>512.30299560000003</v>
      </c>
      <c r="F65" s="15">
        <f t="shared" si="0"/>
        <v>31.412995600000045</v>
      </c>
      <c r="G65" s="16">
        <f t="shared" si="1"/>
        <v>6.5322621805402576</v>
      </c>
      <c r="H65" s="17"/>
    </row>
    <row r="66" spans="1:8" ht="31.5" x14ac:dyDescent="0.25">
      <c r="A66" s="20" t="s">
        <v>139</v>
      </c>
      <c r="B66" s="42" t="s">
        <v>65</v>
      </c>
      <c r="C66" s="37" t="s">
        <v>16</v>
      </c>
      <c r="D66" s="44">
        <v>62.22</v>
      </c>
      <c r="E66" s="16">
        <f>Расшиф!G96/1000</f>
        <v>50.241069000000003</v>
      </c>
      <c r="F66" s="15">
        <f t="shared" si="0"/>
        <v>-11.978930999999996</v>
      </c>
      <c r="G66" s="16">
        <f t="shared" si="1"/>
        <v>-19.252540983606551</v>
      </c>
      <c r="H66" s="17" t="s">
        <v>1223</v>
      </c>
    </row>
    <row r="67" spans="1:8" ht="63" x14ac:dyDescent="0.25">
      <c r="A67" s="20" t="s">
        <v>140</v>
      </c>
      <c r="B67" s="42" t="s">
        <v>66</v>
      </c>
      <c r="C67" s="37" t="s">
        <v>16</v>
      </c>
      <c r="D67" s="44">
        <v>112.2</v>
      </c>
      <c r="E67" s="16">
        <f>Расшиф!G112/1000</f>
        <v>51.680000000000007</v>
      </c>
      <c r="F67" s="15">
        <f t="shared" si="0"/>
        <v>-60.519999999999996</v>
      </c>
      <c r="G67" s="16">
        <f t="shared" si="1"/>
        <v>-53.939393939393931</v>
      </c>
      <c r="H67" s="17" t="s">
        <v>1246</v>
      </c>
    </row>
    <row r="68" spans="1:8" ht="15.75" x14ac:dyDescent="0.25">
      <c r="A68" s="20" t="s">
        <v>141</v>
      </c>
      <c r="B68" s="14" t="s">
        <v>114</v>
      </c>
      <c r="C68" s="37" t="s">
        <v>16</v>
      </c>
      <c r="D68" s="44"/>
      <c r="E68" s="16">
        <f>Прочие!J21/1000</f>
        <v>25039.001298399999</v>
      </c>
      <c r="F68" s="15">
        <f t="shared" si="0"/>
        <v>25039.001298399999</v>
      </c>
      <c r="G68" s="16"/>
      <c r="H68" s="17" t="s">
        <v>1233</v>
      </c>
    </row>
    <row r="69" spans="1:8" s="36" customFormat="1" ht="16.5" customHeight="1" x14ac:dyDescent="0.25">
      <c r="A69" s="276" t="s">
        <v>67</v>
      </c>
      <c r="B69" s="39" t="s">
        <v>68</v>
      </c>
      <c r="C69" s="277" t="s">
        <v>16</v>
      </c>
      <c r="D69" s="45"/>
      <c r="E69" s="16"/>
      <c r="F69" s="15"/>
      <c r="G69" s="16"/>
      <c r="H69" s="47"/>
    </row>
    <row r="70" spans="1:8" s="36" customFormat="1" ht="15.75" x14ac:dyDescent="0.25">
      <c r="A70" s="276" t="s">
        <v>69</v>
      </c>
      <c r="B70" s="39" t="s">
        <v>70</v>
      </c>
      <c r="C70" s="277" t="s">
        <v>16</v>
      </c>
      <c r="D70" s="40">
        <f>D18+D53</f>
        <v>710735.97740692319</v>
      </c>
      <c r="E70" s="40">
        <f>E18+E53</f>
        <v>823808.04574020009</v>
      </c>
      <c r="F70" s="273">
        <f t="shared" si="0"/>
        <v>113072.0683332769</v>
      </c>
      <c r="G70" s="13">
        <f t="shared" si="1"/>
        <v>15.909152192606518</v>
      </c>
      <c r="H70" s="47"/>
    </row>
    <row r="71" spans="1:8" s="36" customFormat="1" ht="15.75" x14ac:dyDescent="0.25">
      <c r="A71" s="276" t="s">
        <v>71</v>
      </c>
      <c r="B71" s="39" t="s">
        <v>72</v>
      </c>
      <c r="C71" s="277" t="s">
        <v>16</v>
      </c>
      <c r="D71" s="45"/>
      <c r="E71" s="13"/>
      <c r="F71" s="15"/>
      <c r="G71" s="16"/>
      <c r="H71" s="41"/>
    </row>
    <row r="72" spans="1:8" s="36" customFormat="1" ht="15.75" x14ac:dyDescent="0.25">
      <c r="A72" s="276" t="s">
        <v>73</v>
      </c>
      <c r="B72" s="39" t="s">
        <v>74</v>
      </c>
      <c r="C72" s="277" t="s">
        <v>16</v>
      </c>
      <c r="D72" s="45"/>
      <c r="E72" s="13"/>
      <c r="F72" s="15"/>
      <c r="G72" s="16"/>
      <c r="H72" s="41"/>
    </row>
    <row r="73" spans="1:8" s="36" customFormat="1" ht="15.75" x14ac:dyDescent="0.25">
      <c r="A73" s="276" t="s">
        <v>75</v>
      </c>
      <c r="B73" s="39" t="s">
        <v>76</v>
      </c>
      <c r="C73" s="277" t="s">
        <v>16</v>
      </c>
      <c r="D73" s="40">
        <f t="shared" ref="D73:E73" si="4">D70+D71</f>
        <v>710735.97740692319</v>
      </c>
      <c r="E73" s="40">
        <f t="shared" si="4"/>
        <v>823808.04574020009</v>
      </c>
      <c r="F73" s="273">
        <f t="shared" si="0"/>
        <v>113072.0683332769</v>
      </c>
      <c r="G73" s="13">
        <f t="shared" si="1"/>
        <v>15.909152192606518</v>
      </c>
      <c r="H73" s="41"/>
    </row>
    <row r="74" spans="1:8" s="36" customFormat="1" ht="35.1" customHeight="1" x14ac:dyDescent="0.25">
      <c r="A74" s="366" t="s">
        <v>77</v>
      </c>
      <c r="B74" s="368" t="s">
        <v>78</v>
      </c>
      <c r="C74" s="37" t="s">
        <v>107</v>
      </c>
      <c r="D74" s="44">
        <v>5241.71</v>
      </c>
      <c r="E74" s="16">
        <f>доходы!B5</f>
        <v>4094.8471430000004</v>
      </c>
      <c r="F74" s="15">
        <f t="shared" si="0"/>
        <v>-1146.8628569999996</v>
      </c>
      <c r="G74" s="16">
        <f t="shared" si="1"/>
        <v>-21.879555660271162</v>
      </c>
      <c r="H74" s="345" t="s">
        <v>1239</v>
      </c>
    </row>
    <row r="75" spans="1:8" s="36" customFormat="1" ht="35.1" customHeight="1" x14ac:dyDescent="0.25">
      <c r="A75" s="367"/>
      <c r="B75" s="369"/>
      <c r="C75" s="37" t="s">
        <v>16</v>
      </c>
      <c r="D75" s="44">
        <f>D74*D77</f>
        <v>710735.97740692319</v>
      </c>
      <c r="E75" s="16">
        <f>доходы!C5</f>
        <v>260465.87450000001</v>
      </c>
      <c r="F75" s="15">
        <f t="shared" si="0"/>
        <v>-450270.10290692316</v>
      </c>
      <c r="G75" s="16">
        <f t="shared" si="1"/>
        <v>-63.352653758953657</v>
      </c>
      <c r="H75" s="338"/>
    </row>
    <row r="76" spans="1:8" s="36" customFormat="1" ht="15.75" customHeight="1" x14ac:dyDescent="0.25">
      <c r="A76" s="48" t="s">
        <v>80</v>
      </c>
      <c r="B76" s="49" t="s">
        <v>108</v>
      </c>
      <c r="C76" s="37" t="s">
        <v>81</v>
      </c>
      <c r="D76" s="44">
        <v>12.9</v>
      </c>
      <c r="E76" s="16">
        <v>12.9</v>
      </c>
      <c r="F76" s="15">
        <f t="shared" si="0"/>
        <v>0</v>
      </c>
      <c r="G76" s="16">
        <f t="shared" si="1"/>
        <v>0</v>
      </c>
      <c r="H76" s="41"/>
    </row>
    <row r="77" spans="1:8" s="36" customFormat="1" ht="15.75" x14ac:dyDescent="0.25">
      <c r="A77" s="276" t="s">
        <v>82</v>
      </c>
      <c r="B77" s="39" t="s">
        <v>825</v>
      </c>
      <c r="C77" s="277" t="s">
        <v>109</v>
      </c>
      <c r="D77" s="273">
        <f>D73/D74</f>
        <v>135.59238824866756</v>
      </c>
      <c r="E77" s="50">
        <f>E73/E74</f>
        <v>201.18163559498709</v>
      </c>
      <c r="F77" s="273">
        <f t="shared" si="0"/>
        <v>65.589247346319524</v>
      </c>
      <c r="G77" s="13">
        <f>(E77-D77)/D77*100</f>
        <v>48.37236676297281</v>
      </c>
      <c r="H77" s="41"/>
    </row>
    <row r="78" spans="1:8" s="36" customFormat="1" ht="31.5" x14ac:dyDescent="0.25">
      <c r="A78" s="48" t="s">
        <v>84</v>
      </c>
      <c r="B78" s="42" t="s">
        <v>85</v>
      </c>
      <c r="C78" s="37" t="s">
        <v>16</v>
      </c>
      <c r="D78" s="44">
        <v>290000</v>
      </c>
      <c r="E78" s="16">
        <f>доходы!C14</f>
        <v>290000</v>
      </c>
      <c r="F78" s="15">
        <f t="shared" si="0"/>
        <v>0</v>
      </c>
      <c r="G78" s="16">
        <f t="shared" si="1"/>
        <v>0</v>
      </c>
      <c r="H78" s="17" t="s">
        <v>1240</v>
      </c>
    </row>
    <row r="79" spans="1:8" s="36" customFormat="1" ht="15.75" x14ac:dyDescent="0.25">
      <c r="A79" s="48" t="s">
        <v>86</v>
      </c>
      <c r="B79" s="42" t="s">
        <v>87</v>
      </c>
      <c r="C79" s="37" t="s">
        <v>16</v>
      </c>
      <c r="D79" s="44">
        <f>D73-D78</f>
        <v>420735.97740692319</v>
      </c>
      <c r="E79" s="44">
        <f>E73-E78</f>
        <v>533808.04574020009</v>
      </c>
      <c r="F79" s="15">
        <f t="shared" si="0"/>
        <v>113072.0683332769</v>
      </c>
      <c r="G79" s="16">
        <f t="shared" ref="G79:G87" si="5">(E79-D79)/D79*100</f>
        <v>26.874827541528965</v>
      </c>
      <c r="H79" s="41"/>
    </row>
    <row r="80" spans="1:8" s="51" customFormat="1" ht="15.75" x14ac:dyDescent="0.25">
      <c r="A80" s="276" t="s">
        <v>88</v>
      </c>
      <c r="B80" s="39" t="s">
        <v>89</v>
      </c>
      <c r="C80" s="277" t="s">
        <v>109</v>
      </c>
      <c r="D80" s="45">
        <f>D79/D74</f>
        <v>80.266931479788695</v>
      </c>
      <c r="E80" s="45">
        <f>E79/E74</f>
        <v>130.36092120135095</v>
      </c>
      <c r="F80" s="273">
        <f t="shared" si="0"/>
        <v>50.093989721562252</v>
      </c>
      <c r="G80" s="13">
        <f t="shared" si="5"/>
        <v>62.409249734650665</v>
      </c>
      <c r="H80" s="41"/>
    </row>
    <row r="81" spans="1:12" s="36" customFormat="1" ht="15.75" customHeight="1" x14ac:dyDescent="0.25">
      <c r="A81" s="276"/>
      <c r="B81" s="39" t="s">
        <v>90</v>
      </c>
      <c r="C81" s="277"/>
      <c r="D81" s="45"/>
      <c r="E81" s="13"/>
      <c r="F81" s="15"/>
      <c r="G81" s="16"/>
      <c r="H81" s="41"/>
    </row>
    <row r="82" spans="1:12" s="36" customFormat="1" ht="15.75" customHeight="1" x14ac:dyDescent="0.25">
      <c r="A82" s="276" t="s">
        <v>91</v>
      </c>
      <c r="B82" s="39" t="s">
        <v>92</v>
      </c>
      <c r="C82" s="277" t="s">
        <v>93</v>
      </c>
      <c r="D82" s="75">
        <f t="shared" ref="D82:E82" si="6">D83+D84</f>
        <v>137</v>
      </c>
      <c r="E82" s="75">
        <f t="shared" si="6"/>
        <v>145</v>
      </c>
      <c r="F82" s="273">
        <f t="shared" ref="F82:F87" si="7">E82-D82</f>
        <v>8</v>
      </c>
      <c r="G82" s="13">
        <f t="shared" si="5"/>
        <v>5.8394160583941606</v>
      </c>
      <c r="H82" s="41"/>
    </row>
    <row r="83" spans="1:12" s="36" customFormat="1" ht="15.75" x14ac:dyDescent="0.25">
      <c r="A83" s="48" t="s">
        <v>94</v>
      </c>
      <c r="B83" s="42" t="s">
        <v>95</v>
      </c>
      <c r="C83" s="37" t="s">
        <v>93</v>
      </c>
      <c r="D83" s="76">
        <v>116</v>
      </c>
      <c r="E83" s="11">
        <f>Данные!I10</f>
        <v>126</v>
      </c>
      <c r="F83" s="15">
        <f t="shared" si="7"/>
        <v>10</v>
      </c>
      <c r="G83" s="16">
        <f t="shared" si="5"/>
        <v>8.6206896551724146</v>
      </c>
      <c r="H83" s="337" t="s">
        <v>1234</v>
      </c>
    </row>
    <row r="84" spans="1:12" s="36" customFormat="1" ht="15.75" x14ac:dyDescent="0.25">
      <c r="A84" s="48" t="s">
        <v>96</v>
      </c>
      <c r="B84" s="42" t="s">
        <v>97</v>
      </c>
      <c r="C84" s="37" t="s">
        <v>93</v>
      </c>
      <c r="D84" s="76">
        <v>21</v>
      </c>
      <c r="E84" s="11">
        <f>Данные!I11</f>
        <v>19</v>
      </c>
      <c r="F84" s="15">
        <f t="shared" si="7"/>
        <v>-2</v>
      </c>
      <c r="G84" s="16">
        <f t="shared" si="5"/>
        <v>-9.5238095238095237</v>
      </c>
      <c r="H84" s="338"/>
    </row>
    <row r="85" spans="1:12" s="36" customFormat="1" ht="15.75" customHeight="1" x14ac:dyDescent="0.25">
      <c r="A85" s="276" t="s">
        <v>98</v>
      </c>
      <c r="B85" s="39" t="s">
        <v>99</v>
      </c>
      <c r="C85" s="277" t="s">
        <v>100</v>
      </c>
      <c r="D85" s="40">
        <f>(D25+D55)*1000/12/D82</f>
        <v>121435.63260340632</v>
      </c>
      <c r="E85" s="273">
        <f>(E25+E55)/6/E82*1000</f>
        <v>274220.73311264371</v>
      </c>
      <c r="F85" s="273">
        <f t="shared" si="7"/>
        <v>152785.10050923738</v>
      </c>
      <c r="G85" s="13">
        <f t="shared" si="5"/>
        <v>125.81570765824107</v>
      </c>
      <c r="H85" s="52"/>
    </row>
    <row r="86" spans="1:12" s="36" customFormat="1" ht="15.75" x14ac:dyDescent="0.25">
      <c r="A86" s="48" t="s">
        <v>101</v>
      </c>
      <c r="B86" s="42" t="s">
        <v>95</v>
      </c>
      <c r="C86" s="37" t="s">
        <v>100</v>
      </c>
      <c r="D86" s="43">
        <f>D25/12/D83*1000</f>
        <v>117880.77586206897</v>
      </c>
      <c r="E86" s="15">
        <f>E25/12/E83*1000</f>
        <v>121643.95240939152</v>
      </c>
      <c r="F86" s="15">
        <f t="shared" si="7"/>
        <v>3763.1765473225532</v>
      </c>
      <c r="G86" s="16">
        <f t="shared" si="5"/>
        <v>3.1923581430493857</v>
      </c>
      <c r="H86" s="339"/>
    </row>
    <row r="87" spans="1:12" s="36" customFormat="1" ht="15.75" x14ac:dyDescent="0.25">
      <c r="A87" s="48" t="s">
        <v>102</v>
      </c>
      <c r="B87" s="42" t="s">
        <v>97</v>
      </c>
      <c r="C87" s="37" t="s">
        <v>100</v>
      </c>
      <c r="D87" s="43">
        <f>D55/12/D84*1000</f>
        <v>141071.98412698411</v>
      </c>
      <c r="E87" s="15">
        <f>E55/12/E84*1000</f>
        <v>239677.11300438593</v>
      </c>
      <c r="F87" s="15">
        <f t="shared" si="7"/>
        <v>98605.128877401818</v>
      </c>
      <c r="G87" s="16">
        <f t="shared" si="5"/>
        <v>69.897031283435908</v>
      </c>
      <c r="H87" s="340"/>
    </row>
    <row r="88" spans="1:12" ht="15.75" x14ac:dyDescent="0.25">
      <c r="B88" s="54"/>
      <c r="C88" s="54"/>
    </row>
    <row r="89" spans="1:12" s="5" customFormat="1" ht="20.100000000000001" customHeight="1" x14ac:dyDescent="0.3">
      <c r="A89" s="55"/>
      <c r="B89" s="26"/>
      <c r="C89" s="26"/>
      <c r="D89" s="4"/>
      <c r="E89" s="4"/>
      <c r="F89" s="4"/>
      <c r="G89" s="4"/>
      <c r="H89" s="56"/>
      <c r="I89" s="4"/>
      <c r="J89" s="4"/>
      <c r="K89" s="4"/>
      <c r="L89" s="4"/>
    </row>
    <row r="90" spans="1:12" s="5" customFormat="1" ht="20.100000000000001" customHeight="1" x14ac:dyDescent="0.3">
      <c r="A90" s="55" t="s">
        <v>1204</v>
      </c>
      <c r="B90" s="26"/>
      <c r="C90" s="26"/>
      <c r="D90" s="4"/>
      <c r="E90" s="4"/>
      <c r="F90" s="4"/>
      <c r="G90" s="4"/>
      <c r="H90" s="56"/>
      <c r="I90" s="4"/>
      <c r="J90" s="4"/>
      <c r="K90" s="4"/>
      <c r="L90" s="4"/>
    </row>
    <row r="91" spans="1:12" s="5" customFormat="1" ht="20.100000000000001" customHeight="1" x14ac:dyDescent="0.3">
      <c r="A91" s="55" t="s">
        <v>1208</v>
      </c>
      <c r="B91" s="26"/>
      <c r="C91" s="27"/>
      <c r="D91" s="28"/>
      <c r="E91" s="4"/>
      <c r="F91" s="4"/>
      <c r="G91" s="4"/>
      <c r="H91" s="56"/>
      <c r="I91" s="4"/>
      <c r="J91" s="4"/>
      <c r="K91" s="4"/>
      <c r="L91" s="4"/>
    </row>
    <row r="92" spans="1:12" s="5" customFormat="1" ht="20.100000000000001" customHeight="1" x14ac:dyDescent="0.3">
      <c r="A92" s="55" t="s">
        <v>1207</v>
      </c>
      <c r="B92" s="27"/>
      <c r="C92" s="26"/>
      <c r="D92" s="4"/>
      <c r="E92" s="4"/>
      <c r="F92" s="4"/>
      <c r="G92" s="4"/>
      <c r="H92" s="56"/>
      <c r="I92" s="4"/>
      <c r="J92" s="4"/>
      <c r="K92" s="4"/>
      <c r="L92" s="4"/>
    </row>
    <row r="93" spans="1:12" s="5" customFormat="1" ht="20.100000000000001" customHeight="1" x14ac:dyDescent="0.3">
      <c r="A93" s="55" t="s">
        <v>1206</v>
      </c>
      <c r="B93" s="27"/>
      <c r="D93" s="4"/>
      <c r="E93" s="4"/>
      <c r="F93" s="4"/>
      <c r="G93" s="4"/>
      <c r="H93" s="56"/>
      <c r="I93" s="4"/>
      <c r="J93" s="4"/>
      <c r="K93" s="4"/>
      <c r="L93" s="4"/>
    </row>
    <row r="94" spans="1:12" s="30" customFormat="1" ht="20.100000000000001" customHeight="1" x14ac:dyDescent="0.3">
      <c r="A94" s="55" t="s">
        <v>1205</v>
      </c>
      <c r="B94" s="26"/>
      <c r="C94" s="29"/>
      <c r="D94" s="29"/>
      <c r="E94" s="29"/>
      <c r="F94" s="31"/>
      <c r="G94" s="31"/>
      <c r="H94" s="59"/>
      <c r="I94" s="31"/>
      <c r="J94" s="31"/>
      <c r="K94" s="31"/>
      <c r="L94" s="31"/>
    </row>
    <row r="95" spans="1:12" s="5" customFormat="1" ht="20.100000000000001" customHeight="1" x14ac:dyDescent="0.3">
      <c r="A95" s="55" t="s">
        <v>1209</v>
      </c>
      <c r="D95" s="4"/>
      <c r="E95" s="4"/>
      <c r="F95" s="4"/>
      <c r="G95" s="4"/>
      <c r="H95" s="56"/>
      <c r="I95" s="4"/>
      <c r="J95" s="4"/>
      <c r="K95" s="4"/>
      <c r="L95" s="4"/>
    </row>
    <row r="96" spans="1:12" s="26" customFormat="1" ht="20.100000000000001" customHeight="1" x14ac:dyDescent="0.25">
      <c r="A96" s="58"/>
      <c r="B96" s="5"/>
      <c r="D96" s="32"/>
      <c r="E96" s="32"/>
      <c r="F96" s="32"/>
      <c r="G96" s="32"/>
      <c r="H96" s="60"/>
      <c r="I96" s="32"/>
      <c r="J96" s="32"/>
      <c r="K96" s="32"/>
      <c r="L96" s="32"/>
    </row>
    <row r="97" spans="1:8" s="36" customFormat="1" ht="21.75" customHeight="1" x14ac:dyDescent="0.3">
      <c r="A97" s="55" t="s">
        <v>1210</v>
      </c>
      <c r="B97" s="26" t="s">
        <v>1211</v>
      </c>
      <c r="C97" s="61"/>
      <c r="D97" s="33"/>
      <c r="H97" s="62"/>
    </row>
    <row r="99" spans="1:8" ht="12.75" customHeight="1" x14ac:dyDescent="0.25"/>
    <row r="100" spans="1:8" ht="12.75" customHeight="1" x14ac:dyDescent="0.25"/>
    <row r="101" spans="1:8" ht="12.75" customHeight="1" x14ac:dyDescent="0.25"/>
    <row r="102" spans="1:8" ht="12.75" customHeight="1" x14ac:dyDescent="0.25"/>
    <row r="103" spans="1:8" ht="12.75" customHeight="1" x14ac:dyDescent="0.25"/>
    <row r="104" spans="1:8" ht="12.75" customHeight="1" x14ac:dyDescent="0.25"/>
  </sheetData>
  <mergeCells count="22">
    <mergeCell ref="H25:H28"/>
    <mergeCell ref="B14:B16"/>
    <mergeCell ref="C14:C16"/>
    <mergeCell ref="F14:G15"/>
    <mergeCell ref="D14:D16"/>
    <mergeCell ref="E14:E16"/>
    <mergeCell ref="H86:H87"/>
    <mergeCell ref="H83:H84"/>
    <mergeCell ref="H55:H58"/>
    <mergeCell ref="H74:H75"/>
    <mergeCell ref="G1:H1"/>
    <mergeCell ref="G2:H2"/>
    <mergeCell ref="A8:H8"/>
    <mergeCell ref="H38:H44"/>
    <mergeCell ref="A74:A75"/>
    <mergeCell ref="B74:B75"/>
    <mergeCell ref="H14:H16"/>
    <mergeCell ref="G4:H4"/>
    <mergeCell ref="A6:H6"/>
    <mergeCell ref="A7:H7"/>
    <mergeCell ref="A12:H12"/>
    <mergeCell ref="A14:A16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8" fitToHeight="3" orientation="landscape" r:id="rId1"/>
  <headerFooter>
    <oddFooter>&amp;C&amp;"Times New Roman,обычный"&amp;12&amp;P</oddFooter>
  </headerFooter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5"/>
  <sheetViews>
    <sheetView tabSelected="1" topLeftCell="A64" zoomScalePageLayoutView="70" workbookViewId="0">
      <selection activeCell="B48" sqref="B48"/>
    </sheetView>
  </sheetViews>
  <sheetFormatPr defaultColWidth="9.140625" defaultRowHeight="12.75" x14ac:dyDescent="0.25"/>
  <cols>
    <col min="1" max="1" width="7.7109375" style="53" customWidth="1"/>
    <col min="2" max="2" width="64.85546875" style="33" customWidth="1"/>
    <col min="3" max="3" width="12.7109375" style="33" customWidth="1"/>
    <col min="4" max="4" width="18.7109375" style="33" customWidth="1"/>
    <col min="5" max="5" width="15.85546875" style="33" customWidth="1"/>
    <col min="6" max="6" width="14.140625" style="33" customWidth="1"/>
    <col min="7" max="7" width="10.7109375" style="33" customWidth="1"/>
    <col min="8" max="8" width="53.7109375" style="33" customWidth="1"/>
    <col min="9" max="16384" width="9.140625" style="33"/>
  </cols>
  <sheetData>
    <row r="1" spans="1:8" ht="15.75" customHeight="1" x14ac:dyDescent="0.25">
      <c r="A1" s="1"/>
      <c r="B1" s="2"/>
      <c r="C1" s="2"/>
      <c r="D1" s="3"/>
      <c r="E1" s="3"/>
      <c r="F1" s="3"/>
      <c r="G1" s="364"/>
      <c r="H1" s="364"/>
    </row>
    <row r="2" spans="1:8" ht="15.75" customHeight="1" x14ac:dyDescent="0.25">
      <c r="A2" s="1"/>
      <c r="B2" s="2"/>
      <c r="C2" s="2"/>
      <c r="D2" s="3"/>
      <c r="E2" s="3"/>
      <c r="F2" s="3"/>
      <c r="G2" s="365"/>
      <c r="H2" s="365"/>
    </row>
    <row r="3" spans="1:8" ht="15.75" customHeight="1" x14ac:dyDescent="0.25">
      <c r="A3" s="1"/>
      <c r="B3" s="2"/>
      <c r="C3" s="2"/>
      <c r="D3" s="3"/>
      <c r="E3" s="3"/>
      <c r="F3" s="3"/>
      <c r="G3" s="365"/>
      <c r="H3" s="365"/>
    </row>
    <row r="4" spans="1:8" ht="15.75" customHeight="1" x14ac:dyDescent="0.3">
      <c r="A4" s="1"/>
      <c r="B4" s="2"/>
      <c r="C4" s="2"/>
      <c r="D4" s="3"/>
      <c r="E4" s="3"/>
      <c r="F4" s="3"/>
      <c r="G4" s="370" t="s">
        <v>1212</v>
      </c>
      <c r="H4" s="370"/>
    </row>
    <row r="5" spans="1:8" ht="24.75" customHeight="1" x14ac:dyDescent="0.25"/>
    <row r="6" spans="1:8" ht="21.75" customHeight="1" x14ac:dyDescent="0.25">
      <c r="A6" s="352" t="s">
        <v>1198</v>
      </c>
      <c r="B6" s="352"/>
      <c r="C6" s="352"/>
      <c r="D6" s="352"/>
      <c r="E6" s="352"/>
      <c r="F6" s="352"/>
      <c r="G6" s="352"/>
      <c r="H6" s="352"/>
    </row>
    <row r="7" spans="1:8" ht="22.5" customHeight="1" x14ac:dyDescent="0.25">
      <c r="A7" s="352" t="s">
        <v>1214</v>
      </c>
      <c r="B7" s="352"/>
      <c r="C7" s="352"/>
      <c r="D7" s="352"/>
      <c r="E7" s="352"/>
      <c r="F7" s="352"/>
      <c r="G7" s="352"/>
      <c r="H7" s="352"/>
    </row>
    <row r="8" spans="1:8" ht="21.75" customHeight="1" x14ac:dyDescent="0.25">
      <c r="A8" s="352" t="s">
        <v>1199</v>
      </c>
      <c r="B8" s="352"/>
      <c r="C8" s="352"/>
      <c r="D8" s="352"/>
      <c r="E8" s="352"/>
      <c r="F8" s="352"/>
      <c r="G8" s="352"/>
      <c r="H8" s="352"/>
    </row>
    <row r="9" spans="1:8" ht="21.95" customHeight="1" x14ac:dyDescent="0.25"/>
    <row r="10" spans="1:8" ht="21.95" customHeight="1" x14ac:dyDescent="0.25">
      <c r="A10" s="335"/>
      <c r="B10" s="26" t="s">
        <v>1201</v>
      </c>
      <c r="C10" s="335"/>
      <c r="D10" s="335"/>
      <c r="E10" s="335"/>
      <c r="F10" s="335"/>
      <c r="G10" s="335"/>
      <c r="H10" s="335"/>
    </row>
    <row r="11" spans="1:8" ht="21.95" customHeight="1" x14ac:dyDescent="0.25">
      <c r="B11" s="26" t="s">
        <v>1202</v>
      </c>
    </row>
    <row r="12" spans="1:8" ht="21.95" customHeight="1" x14ac:dyDescent="0.25">
      <c r="A12" s="352"/>
      <c r="B12" s="352"/>
      <c r="C12" s="352"/>
      <c r="D12" s="352"/>
      <c r="E12" s="352"/>
      <c r="F12" s="352"/>
      <c r="G12" s="352"/>
      <c r="H12" s="352"/>
    </row>
    <row r="13" spans="1:8" ht="15.75" x14ac:dyDescent="0.25">
      <c r="A13" s="34"/>
      <c r="B13" s="34"/>
      <c r="C13" s="34"/>
      <c r="H13" s="280"/>
    </row>
    <row r="14" spans="1:8" ht="35.1" customHeight="1" x14ac:dyDescent="0.25">
      <c r="A14" s="371" t="s">
        <v>0</v>
      </c>
      <c r="B14" s="373" t="s">
        <v>1</v>
      </c>
      <c r="C14" s="371" t="s">
        <v>2</v>
      </c>
      <c r="D14" s="360" t="s">
        <v>868</v>
      </c>
      <c r="E14" s="363" t="s">
        <v>192</v>
      </c>
      <c r="F14" s="348" t="s">
        <v>187</v>
      </c>
      <c r="G14" s="349"/>
      <c r="H14" s="363" t="s">
        <v>3</v>
      </c>
    </row>
    <row r="15" spans="1:8" s="36" customFormat="1" ht="35.1" customHeight="1" x14ac:dyDescent="0.25">
      <c r="A15" s="372"/>
      <c r="B15" s="372"/>
      <c r="C15" s="372"/>
      <c r="D15" s="361"/>
      <c r="E15" s="363"/>
      <c r="F15" s="350"/>
      <c r="G15" s="351"/>
      <c r="H15" s="363"/>
    </row>
    <row r="16" spans="1:8" s="36" customFormat="1" ht="18" customHeight="1" x14ac:dyDescent="0.25">
      <c r="A16" s="372"/>
      <c r="B16" s="372"/>
      <c r="C16" s="372"/>
      <c r="D16" s="362"/>
      <c r="E16" s="363"/>
      <c r="F16" s="126" t="s">
        <v>869</v>
      </c>
      <c r="G16" s="126" t="s">
        <v>81</v>
      </c>
      <c r="H16" s="363"/>
    </row>
    <row r="17" spans="1:9" ht="15.75" x14ac:dyDescent="0.25">
      <c r="A17" s="48">
        <v>1</v>
      </c>
      <c r="B17" s="37">
        <v>2</v>
      </c>
      <c r="C17" s="37">
        <v>3</v>
      </c>
      <c r="D17" s="63">
        <v>4</v>
      </c>
      <c r="E17" s="11">
        <v>5</v>
      </c>
      <c r="F17" s="11">
        <v>6</v>
      </c>
      <c r="G17" s="11">
        <v>7</v>
      </c>
      <c r="H17" s="11">
        <v>8</v>
      </c>
    </row>
    <row r="18" spans="1:9" s="36" customFormat="1" ht="31.5" x14ac:dyDescent="0.25">
      <c r="A18" s="276" t="s">
        <v>4</v>
      </c>
      <c r="B18" s="39" t="s">
        <v>115</v>
      </c>
      <c r="C18" s="277" t="s">
        <v>16</v>
      </c>
      <c r="D18" s="64">
        <f>D19+D23+D28+D29+D31</f>
        <v>360936.43345416011</v>
      </c>
      <c r="E18" s="64">
        <f>E19+E23+E28+E29+E31</f>
        <v>355030.07890519995</v>
      </c>
      <c r="F18" s="64">
        <f>E18-D18</f>
        <v>-5906.3545489601674</v>
      </c>
      <c r="G18" s="13">
        <f>(E18-D18)/D18*100</f>
        <v>-1.6363974377527866</v>
      </c>
      <c r="H18" s="13"/>
    </row>
    <row r="19" spans="1:9" s="36" customFormat="1" ht="15.75" x14ac:dyDescent="0.25">
      <c r="A19" s="276">
        <v>1</v>
      </c>
      <c r="B19" s="39" t="s">
        <v>5</v>
      </c>
      <c r="C19" s="277" t="s">
        <v>16</v>
      </c>
      <c r="D19" s="64">
        <f t="shared" ref="D19" si="0">SUM(D20:D22)</f>
        <v>91983.35965916008</v>
      </c>
      <c r="E19" s="64">
        <f>SUM(E20:E22)</f>
        <v>83588.299567499984</v>
      </c>
      <c r="F19" s="64">
        <f t="shared" ref="F19:F82" si="1">E19-D19</f>
        <v>-8395.0600916600961</v>
      </c>
      <c r="G19" s="13">
        <f t="shared" ref="G19:G78" si="2">(E19-D19)/D19*100</f>
        <v>-9.1267160960064828</v>
      </c>
      <c r="H19" s="13"/>
    </row>
    <row r="20" spans="1:9" ht="31.5" x14ac:dyDescent="0.25">
      <c r="A20" s="48" t="s">
        <v>6</v>
      </c>
      <c r="B20" s="42" t="s">
        <v>7</v>
      </c>
      <c r="C20" s="37" t="s">
        <v>16</v>
      </c>
      <c r="D20" s="65">
        <v>20947.900000000001</v>
      </c>
      <c r="E20" s="16">
        <f>(Расшиф!G285+Расшиф!G300)/1000</f>
        <v>8197.4554189999944</v>
      </c>
      <c r="F20" s="77">
        <f t="shared" si="1"/>
        <v>-12750.444581000007</v>
      </c>
      <c r="G20" s="16">
        <f t="shared" si="2"/>
        <v>-60.867411917185045</v>
      </c>
      <c r="H20" s="17" t="s">
        <v>1241</v>
      </c>
    </row>
    <row r="21" spans="1:9" ht="15.75" x14ac:dyDescent="0.25">
      <c r="A21" s="48" t="s">
        <v>8</v>
      </c>
      <c r="B21" s="42" t="s">
        <v>9</v>
      </c>
      <c r="C21" s="37" t="s">
        <v>16</v>
      </c>
      <c r="D21" s="65">
        <v>58178.91965916007</v>
      </c>
      <c r="E21" s="16">
        <f>Расшиф!E263/1000</f>
        <v>58144.268427000003</v>
      </c>
      <c r="F21" s="77">
        <f t="shared" si="1"/>
        <v>-34.651232160067593</v>
      </c>
      <c r="G21" s="16">
        <f t="shared" si="2"/>
        <v>-5.9559772445193344E-2</v>
      </c>
      <c r="H21" s="17"/>
    </row>
    <row r="22" spans="1:9" ht="15.75" x14ac:dyDescent="0.25">
      <c r="A22" s="48" t="s">
        <v>10</v>
      </c>
      <c r="B22" s="42" t="s">
        <v>15</v>
      </c>
      <c r="C22" s="37" t="s">
        <v>16</v>
      </c>
      <c r="D22" s="65">
        <v>12856.54</v>
      </c>
      <c r="E22" s="16">
        <f>Расшиф!G256/1000</f>
        <v>17246.575721499998</v>
      </c>
      <c r="F22" s="77">
        <f t="shared" si="1"/>
        <v>4390.0357214999967</v>
      </c>
      <c r="G22" s="16">
        <f t="shared" si="2"/>
        <v>34.146323361495369</v>
      </c>
      <c r="H22" s="17"/>
    </row>
    <row r="23" spans="1:9" s="36" customFormat="1" ht="15.75" x14ac:dyDescent="0.25">
      <c r="A23" s="276">
        <v>2</v>
      </c>
      <c r="B23" s="39" t="s">
        <v>17</v>
      </c>
      <c r="C23" s="277" t="s">
        <v>16</v>
      </c>
      <c r="D23" s="40">
        <f>SUM(D24:D27)</f>
        <v>188746.30379499999</v>
      </c>
      <c r="E23" s="40">
        <f>SUM(E24:E27)</f>
        <v>210426.84778099996</v>
      </c>
      <c r="F23" s="64">
        <f t="shared" si="1"/>
        <v>21680.543985999975</v>
      </c>
      <c r="G23" s="13">
        <f t="shared" si="2"/>
        <v>11.486605856688731</v>
      </c>
      <c r="H23" s="16"/>
    </row>
    <row r="24" spans="1:9" ht="21" customHeight="1" x14ac:dyDescent="0.25">
      <c r="A24" s="48" t="s">
        <v>18</v>
      </c>
      <c r="B24" s="42" t="s">
        <v>19</v>
      </c>
      <c r="C24" s="37" t="s">
        <v>16</v>
      </c>
      <c r="D24" s="65">
        <v>171509.59</v>
      </c>
      <c r="E24" s="16">
        <f>('ЗП 2019'!E643+'ЗП 2019'!E647)/1000</f>
        <v>190713.87865499998</v>
      </c>
      <c r="F24" s="77">
        <f t="shared" si="1"/>
        <v>19204.288654999982</v>
      </c>
      <c r="G24" s="16">
        <f t="shared" si="2"/>
        <v>11.197209820745291</v>
      </c>
      <c r="H24" s="345" t="s">
        <v>1218</v>
      </c>
    </row>
    <row r="25" spans="1:9" ht="21" customHeight="1" x14ac:dyDescent="0.25">
      <c r="A25" s="20" t="s">
        <v>20</v>
      </c>
      <c r="B25" s="14" t="s">
        <v>129</v>
      </c>
      <c r="C25" s="9" t="s">
        <v>16</v>
      </c>
      <c r="D25" s="43">
        <v>9261.5178599999999</v>
      </c>
      <c r="E25" s="43">
        <f>('ЗП 2019'!N643+'ЗП 2019'!N647)/1000</f>
        <v>10776.643425999999</v>
      </c>
      <c r="F25" s="77">
        <f t="shared" si="1"/>
        <v>1515.1255659999988</v>
      </c>
      <c r="G25" s="16">
        <f t="shared" si="2"/>
        <v>16.359365591073846</v>
      </c>
      <c r="H25" s="346"/>
    </row>
    <row r="26" spans="1:9" ht="21" customHeight="1" x14ac:dyDescent="0.25">
      <c r="A26" s="20" t="s">
        <v>127</v>
      </c>
      <c r="B26" s="14" t="s">
        <v>130</v>
      </c>
      <c r="C26" s="9" t="s">
        <v>16</v>
      </c>
      <c r="D26" s="77">
        <v>5402.5520850000003</v>
      </c>
      <c r="E26" s="43">
        <f>('ЗП 2019'!O643+'ЗП 2019'!O647)/1000</f>
        <v>6138.0569000000005</v>
      </c>
      <c r="F26" s="77">
        <f t="shared" si="1"/>
        <v>735.50481500000024</v>
      </c>
      <c r="G26" s="16">
        <f t="shared" si="2"/>
        <v>13.61402543516617</v>
      </c>
      <c r="H26" s="346"/>
      <c r="I26" s="139"/>
    </row>
    <row r="27" spans="1:9" ht="21" customHeight="1" x14ac:dyDescent="0.25">
      <c r="A27" s="20" t="s">
        <v>128</v>
      </c>
      <c r="B27" s="14" t="s">
        <v>131</v>
      </c>
      <c r="C27" s="9" t="s">
        <v>16</v>
      </c>
      <c r="D27" s="77">
        <v>2572.6438499999999</v>
      </c>
      <c r="E27" s="43">
        <f>('ЗП 2019'!Y643+'ЗП 2019'!Y647)/1000</f>
        <v>2798.2687999999998</v>
      </c>
      <c r="F27" s="77">
        <f t="shared" si="1"/>
        <v>225.6249499999999</v>
      </c>
      <c r="G27" s="16">
        <f t="shared" si="2"/>
        <v>8.7701587609960043</v>
      </c>
      <c r="H27" s="338"/>
    </row>
    <row r="28" spans="1:9" s="36" customFormat="1" ht="31.5" x14ac:dyDescent="0.25">
      <c r="A28" s="276" t="s">
        <v>21</v>
      </c>
      <c r="B28" s="39" t="s">
        <v>22</v>
      </c>
      <c r="C28" s="277" t="s">
        <v>16</v>
      </c>
      <c r="D28" s="144">
        <v>51221.95</v>
      </c>
      <c r="E28" s="13">
        <f>Расшиф!G35/1000</f>
        <v>38510.08189300001</v>
      </c>
      <c r="F28" s="64">
        <f t="shared" si="1"/>
        <v>-12711.868106999988</v>
      </c>
      <c r="G28" s="13">
        <f t="shared" si="2"/>
        <v>-24.817227979411147</v>
      </c>
      <c r="H28" s="17" t="s">
        <v>1219</v>
      </c>
    </row>
    <row r="29" spans="1:9" s="36" customFormat="1" ht="15.75" x14ac:dyDescent="0.25">
      <c r="A29" s="276">
        <v>4</v>
      </c>
      <c r="B29" s="39" t="s">
        <v>23</v>
      </c>
      <c r="C29" s="277" t="s">
        <v>16</v>
      </c>
      <c r="D29" s="64">
        <f>D30</f>
        <v>15397.46</v>
      </c>
      <c r="E29" s="64">
        <f>E30</f>
        <v>5997.7956899999999</v>
      </c>
      <c r="F29" s="64">
        <f t="shared" si="1"/>
        <v>-9399.6643100000001</v>
      </c>
      <c r="G29" s="13">
        <f t="shared" si="2"/>
        <v>-61.046849999935063</v>
      </c>
      <c r="H29" s="16"/>
    </row>
    <row r="30" spans="1:9" ht="31.5" x14ac:dyDescent="0.25">
      <c r="A30" s="48" t="s">
        <v>24</v>
      </c>
      <c r="B30" s="49" t="s">
        <v>25</v>
      </c>
      <c r="C30" s="37" t="s">
        <v>16</v>
      </c>
      <c r="D30" s="65">
        <v>15397.46</v>
      </c>
      <c r="E30" s="16">
        <f>Расшиф!C300/1000</f>
        <v>5997.7956899999999</v>
      </c>
      <c r="F30" s="77">
        <f t="shared" si="1"/>
        <v>-9399.6643100000001</v>
      </c>
      <c r="G30" s="16">
        <f t="shared" si="2"/>
        <v>-61.046849999935063</v>
      </c>
      <c r="H30" s="17" t="s">
        <v>1241</v>
      </c>
    </row>
    <row r="31" spans="1:9" ht="15.75" x14ac:dyDescent="0.25">
      <c r="A31" s="276" t="s">
        <v>26</v>
      </c>
      <c r="B31" s="39" t="s">
        <v>27</v>
      </c>
      <c r="C31" s="277" t="s">
        <v>16</v>
      </c>
      <c r="D31" s="40">
        <f>D32+D33+D34+D35+D36+D37+D44+D45+D46+D47+D48+D49+D50+D51</f>
        <v>13587.359999999997</v>
      </c>
      <c r="E31" s="40">
        <f>E32+E33+E34+E35+E36+E37+E44+E45+E46+E47+E48+E49+E50+E51</f>
        <v>16507.0539737</v>
      </c>
      <c r="F31" s="64">
        <f t="shared" si="1"/>
        <v>2919.693973700003</v>
      </c>
      <c r="G31" s="13">
        <f t="shared" si="2"/>
        <v>21.488309529592236</v>
      </c>
      <c r="H31" s="16"/>
    </row>
    <row r="32" spans="1:9" ht="31.5" x14ac:dyDescent="0.25">
      <c r="A32" s="48" t="s">
        <v>28</v>
      </c>
      <c r="B32" s="42" t="s">
        <v>29</v>
      </c>
      <c r="C32" s="37" t="s">
        <v>16</v>
      </c>
      <c r="D32" s="65">
        <v>711.29</v>
      </c>
      <c r="E32" s="16">
        <f>Расшиф!G55/1000</f>
        <v>465.81667550000003</v>
      </c>
      <c r="F32" s="77">
        <f t="shared" si="1"/>
        <v>-245.47332449999993</v>
      </c>
      <c r="G32" s="16">
        <f t="shared" si="2"/>
        <v>-34.511004583222025</v>
      </c>
      <c r="H32" s="17" t="s">
        <v>1220</v>
      </c>
    </row>
    <row r="33" spans="1:8" ht="15.75" x14ac:dyDescent="0.25">
      <c r="A33" s="48" t="s">
        <v>30</v>
      </c>
      <c r="B33" s="42" t="s">
        <v>31</v>
      </c>
      <c r="C33" s="37" t="s">
        <v>16</v>
      </c>
      <c r="D33" s="65"/>
      <c r="E33" s="16">
        <f>Расшиф!G155/1000</f>
        <v>141.4</v>
      </c>
      <c r="F33" s="77">
        <f t="shared" si="1"/>
        <v>141.4</v>
      </c>
      <c r="G33" s="16"/>
      <c r="H33" s="17" t="s">
        <v>1221</v>
      </c>
    </row>
    <row r="34" spans="1:8" ht="31.5" x14ac:dyDescent="0.25">
      <c r="A34" s="48" t="s">
        <v>32</v>
      </c>
      <c r="B34" s="42" t="s">
        <v>34</v>
      </c>
      <c r="C34" s="37" t="s">
        <v>16</v>
      </c>
      <c r="D34" s="65">
        <v>496.44</v>
      </c>
      <c r="E34" s="16">
        <f>Расшиф!G44/1000</f>
        <v>1516.5394784999999</v>
      </c>
      <c r="F34" s="77">
        <f t="shared" si="1"/>
        <v>1020.0994784999998</v>
      </c>
      <c r="G34" s="16">
        <f t="shared" si="2"/>
        <v>205.48293419144304</v>
      </c>
      <c r="H34" s="17" t="s">
        <v>1242</v>
      </c>
    </row>
    <row r="35" spans="1:8" ht="31.5" x14ac:dyDescent="0.25">
      <c r="A35" s="48" t="s">
        <v>33</v>
      </c>
      <c r="B35" s="42" t="s">
        <v>110</v>
      </c>
      <c r="C35" s="37" t="s">
        <v>16</v>
      </c>
      <c r="D35" s="65">
        <v>4734.8900000000003</v>
      </c>
      <c r="E35" s="16">
        <f>Расшиф!G276/1000</f>
        <v>4114.4716420000004</v>
      </c>
      <c r="F35" s="77">
        <f t="shared" si="1"/>
        <v>-620.4183579999999</v>
      </c>
      <c r="G35" s="16">
        <f t="shared" si="2"/>
        <v>-13.103120832796536</v>
      </c>
      <c r="H35" s="17" t="s">
        <v>1228</v>
      </c>
    </row>
    <row r="36" spans="1:8" ht="31.5" x14ac:dyDescent="0.25">
      <c r="A36" s="48" t="s">
        <v>35</v>
      </c>
      <c r="B36" s="42" t="s">
        <v>37</v>
      </c>
      <c r="C36" s="37" t="s">
        <v>16</v>
      </c>
      <c r="D36" s="65">
        <v>566.49</v>
      </c>
      <c r="E36" s="16">
        <f>Расшиф!G144/1000</f>
        <v>224.91475</v>
      </c>
      <c r="F36" s="77">
        <f t="shared" si="1"/>
        <v>-341.57524999999998</v>
      </c>
      <c r="G36" s="16">
        <f t="shared" si="2"/>
        <v>-60.29678370315451</v>
      </c>
      <c r="H36" s="17" t="s">
        <v>1228</v>
      </c>
    </row>
    <row r="37" spans="1:8" ht="15.75" x14ac:dyDescent="0.25">
      <c r="A37" s="48" t="s">
        <v>104</v>
      </c>
      <c r="B37" s="42" t="s">
        <v>39</v>
      </c>
      <c r="C37" s="37" t="s">
        <v>16</v>
      </c>
      <c r="D37" s="43">
        <f>SUM(D38:D43)</f>
        <v>3873.15</v>
      </c>
      <c r="E37" s="43">
        <f>SUM(E38:E43)</f>
        <v>4077.2504632000005</v>
      </c>
      <c r="F37" s="77">
        <f t="shared" si="1"/>
        <v>204.10046320000038</v>
      </c>
      <c r="G37" s="16">
        <f t="shared" si="2"/>
        <v>5.2696245484941295</v>
      </c>
      <c r="H37" s="337" t="s">
        <v>1236</v>
      </c>
    </row>
    <row r="38" spans="1:8" ht="15.75" x14ac:dyDescent="0.25">
      <c r="A38" s="48" t="s">
        <v>143</v>
      </c>
      <c r="B38" s="42" t="s">
        <v>121</v>
      </c>
      <c r="C38" s="37" t="s">
        <v>16</v>
      </c>
      <c r="D38" s="65">
        <v>3216.1</v>
      </c>
      <c r="E38" s="16">
        <f>(Расшиф!C5+Расшиф!C9)/1000</f>
        <v>3190.2649100000003</v>
      </c>
      <c r="F38" s="77">
        <f t="shared" si="1"/>
        <v>-25.835089999999582</v>
      </c>
      <c r="G38" s="16">
        <f t="shared" si="2"/>
        <v>-0.80330493454804208</v>
      </c>
      <c r="H38" s="346"/>
    </row>
    <row r="39" spans="1:8" ht="15.75" x14ac:dyDescent="0.25">
      <c r="A39" s="48" t="s">
        <v>144</v>
      </c>
      <c r="B39" s="42" t="s">
        <v>124</v>
      </c>
      <c r="C39" s="37" t="s">
        <v>16</v>
      </c>
      <c r="D39" s="65">
        <v>342.32</v>
      </c>
      <c r="E39" s="16">
        <f>Расшиф!E6/1000</f>
        <v>335.49695899999995</v>
      </c>
      <c r="F39" s="77">
        <f t="shared" si="1"/>
        <v>-6.8230410000000461</v>
      </c>
      <c r="G39" s="16">
        <f t="shared" si="2"/>
        <v>-1.9931762678195974</v>
      </c>
      <c r="H39" s="346"/>
    </row>
    <row r="40" spans="1:8" ht="15.75" x14ac:dyDescent="0.25">
      <c r="A40" s="48" t="s">
        <v>145</v>
      </c>
      <c r="B40" s="42" t="s">
        <v>126</v>
      </c>
      <c r="C40" s="37" t="s">
        <v>16</v>
      </c>
      <c r="D40" s="65">
        <v>40.46</v>
      </c>
      <c r="E40" s="16">
        <f>Расшиф!G6/1000</f>
        <v>43.427174000000001</v>
      </c>
      <c r="F40" s="77">
        <f t="shared" si="1"/>
        <v>2.967174</v>
      </c>
      <c r="G40" s="16">
        <f t="shared" si="2"/>
        <v>7.3335986159169542</v>
      </c>
      <c r="H40" s="346"/>
    </row>
    <row r="41" spans="1:8" ht="15.75" customHeight="1" x14ac:dyDescent="0.25">
      <c r="A41" s="48" t="s">
        <v>146</v>
      </c>
      <c r="B41" s="42" t="s">
        <v>125</v>
      </c>
      <c r="C41" s="37" t="s">
        <v>16</v>
      </c>
      <c r="D41" s="65">
        <v>46.69</v>
      </c>
      <c r="E41" s="16">
        <f>Расшиф!I6/1000</f>
        <v>60.106024999999995</v>
      </c>
      <c r="F41" s="77">
        <f t="shared" si="1"/>
        <v>13.416024999999998</v>
      </c>
      <c r="G41" s="16">
        <f t="shared" si="2"/>
        <v>28.734257871064461</v>
      </c>
      <c r="H41" s="346"/>
    </row>
    <row r="42" spans="1:8" ht="15.75" customHeight="1" x14ac:dyDescent="0.25">
      <c r="A42" s="48" t="s">
        <v>147</v>
      </c>
      <c r="B42" s="42" t="s">
        <v>122</v>
      </c>
      <c r="C42" s="37" t="s">
        <v>16</v>
      </c>
      <c r="D42" s="65"/>
      <c r="E42" s="16">
        <f>Расшиф!M4/1000</f>
        <v>288.32026000000002</v>
      </c>
      <c r="F42" s="77">
        <f t="shared" si="1"/>
        <v>288.32026000000002</v>
      </c>
      <c r="G42" s="16"/>
      <c r="H42" s="346"/>
    </row>
    <row r="43" spans="1:8" ht="15.75" x14ac:dyDescent="0.25">
      <c r="A43" s="48" t="s">
        <v>148</v>
      </c>
      <c r="B43" s="42" t="s">
        <v>123</v>
      </c>
      <c r="C43" s="37" t="s">
        <v>16</v>
      </c>
      <c r="D43" s="65">
        <v>227.58</v>
      </c>
      <c r="E43" s="16">
        <f>(Расшиф!K4+Расшиф!K7)/1000</f>
        <v>159.63513520000001</v>
      </c>
      <c r="F43" s="77">
        <f t="shared" si="1"/>
        <v>-67.944864800000005</v>
      </c>
      <c r="G43" s="16">
        <f t="shared" si="2"/>
        <v>-29.855376043589064</v>
      </c>
      <c r="H43" s="338"/>
    </row>
    <row r="44" spans="1:8" ht="31.5" x14ac:dyDescent="0.25">
      <c r="A44" s="48" t="s">
        <v>36</v>
      </c>
      <c r="B44" s="66" t="s">
        <v>41</v>
      </c>
      <c r="C44" s="37" t="s">
        <v>16</v>
      </c>
      <c r="D44" s="65">
        <v>45.5</v>
      </c>
      <c r="E44" s="16">
        <f>Расшиф!G168/1000</f>
        <v>245.44954000000001</v>
      </c>
      <c r="F44" s="77">
        <f t="shared" si="1"/>
        <v>199.94954000000001</v>
      </c>
      <c r="G44" s="16">
        <f t="shared" si="2"/>
        <v>439.44953846153851</v>
      </c>
      <c r="H44" s="17" t="s">
        <v>1243</v>
      </c>
    </row>
    <row r="45" spans="1:8" ht="31.5" x14ac:dyDescent="0.25">
      <c r="A45" s="48" t="s">
        <v>38</v>
      </c>
      <c r="B45" s="66" t="s">
        <v>111</v>
      </c>
      <c r="C45" s="37" t="s">
        <v>16</v>
      </c>
      <c r="D45" s="65">
        <v>600</v>
      </c>
      <c r="E45" s="16">
        <f>Расшиф!G62/1000</f>
        <v>445</v>
      </c>
      <c r="F45" s="77">
        <f t="shared" si="1"/>
        <v>-155</v>
      </c>
      <c r="G45" s="16">
        <f t="shared" si="2"/>
        <v>-25.833333333333336</v>
      </c>
      <c r="H45" s="17" t="s">
        <v>1228</v>
      </c>
    </row>
    <row r="46" spans="1:8" ht="47.25" x14ac:dyDescent="0.25">
      <c r="A46" s="48" t="s">
        <v>40</v>
      </c>
      <c r="B46" s="66" t="s">
        <v>105</v>
      </c>
      <c r="C46" s="37" t="s">
        <v>16</v>
      </c>
      <c r="D46" s="65">
        <v>431.64</v>
      </c>
      <c r="E46" s="16">
        <f>Расшиф!G210/1000</f>
        <v>3004.5234505000003</v>
      </c>
      <c r="F46" s="77">
        <f t="shared" si="1"/>
        <v>2572.8834505000004</v>
      </c>
      <c r="G46" s="16">
        <f t="shared" si="2"/>
        <v>596.07159913353735</v>
      </c>
      <c r="H46" s="17" t="s">
        <v>1237</v>
      </c>
    </row>
    <row r="47" spans="1:8" ht="63" x14ac:dyDescent="0.25">
      <c r="A47" s="48" t="s">
        <v>42</v>
      </c>
      <c r="B47" s="66" t="s">
        <v>45</v>
      </c>
      <c r="C47" s="37" t="s">
        <v>16</v>
      </c>
      <c r="D47" s="65">
        <v>315</v>
      </c>
      <c r="E47" s="16">
        <f>Расшиф!G123/1000</f>
        <v>232.03984999999997</v>
      </c>
      <c r="F47" s="77">
        <f t="shared" si="1"/>
        <v>-82.960150000000027</v>
      </c>
      <c r="G47" s="16">
        <f t="shared" si="2"/>
        <v>-26.336555555555563</v>
      </c>
      <c r="H47" s="17" t="s">
        <v>1244</v>
      </c>
    </row>
    <row r="48" spans="1:8" ht="31.5" x14ac:dyDescent="0.25">
      <c r="A48" s="48" t="s">
        <v>44</v>
      </c>
      <c r="B48" s="66" t="s">
        <v>47</v>
      </c>
      <c r="C48" s="37" t="s">
        <v>16</v>
      </c>
      <c r="D48" s="65">
        <v>78.400000000000006</v>
      </c>
      <c r="E48" s="16">
        <f>Расшиф!G194/1000</f>
        <v>0</v>
      </c>
      <c r="F48" s="77">
        <f t="shared" si="1"/>
        <v>-78.400000000000006</v>
      </c>
      <c r="G48" s="16">
        <f t="shared" si="2"/>
        <v>-100</v>
      </c>
      <c r="H48" s="17" t="s">
        <v>1227</v>
      </c>
    </row>
    <row r="49" spans="1:8" ht="47.25" x14ac:dyDescent="0.25">
      <c r="A49" s="48" t="s">
        <v>46</v>
      </c>
      <c r="B49" s="66" t="s">
        <v>49</v>
      </c>
      <c r="C49" s="37" t="s">
        <v>16</v>
      </c>
      <c r="D49" s="65">
        <v>216.3</v>
      </c>
      <c r="E49" s="16">
        <f>Расшиф!G184/1000</f>
        <v>819.10051400000009</v>
      </c>
      <c r="F49" s="77">
        <f t="shared" si="1"/>
        <v>602.80051400000002</v>
      </c>
      <c r="G49" s="16">
        <f t="shared" si="2"/>
        <v>278.6872464170134</v>
      </c>
      <c r="H49" s="19" t="s">
        <v>1245</v>
      </c>
    </row>
    <row r="50" spans="1:8" ht="31.5" x14ac:dyDescent="0.25">
      <c r="A50" s="48" t="s">
        <v>48</v>
      </c>
      <c r="B50" s="46" t="s">
        <v>118</v>
      </c>
      <c r="C50" s="37" t="s">
        <v>16</v>
      </c>
      <c r="D50" s="65">
        <v>725.63</v>
      </c>
      <c r="E50" s="16">
        <f>Расшиф!G131/1000</f>
        <v>569.08041000000003</v>
      </c>
      <c r="F50" s="77">
        <f t="shared" si="1"/>
        <v>-156.54958999999997</v>
      </c>
      <c r="G50" s="16">
        <f t="shared" si="2"/>
        <v>-21.574299574163135</v>
      </c>
      <c r="H50" s="17" t="s">
        <v>1228</v>
      </c>
    </row>
    <row r="51" spans="1:8" ht="31.5" x14ac:dyDescent="0.25">
      <c r="A51" s="48" t="s">
        <v>50</v>
      </c>
      <c r="B51" s="66" t="s">
        <v>119</v>
      </c>
      <c r="C51" s="37" t="s">
        <v>16</v>
      </c>
      <c r="D51" s="65">
        <v>792.63</v>
      </c>
      <c r="E51" s="16">
        <f>Расшиф!G26/1000</f>
        <v>651.46719999999993</v>
      </c>
      <c r="F51" s="77">
        <f t="shared" si="1"/>
        <v>-141.16280000000006</v>
      </c>
      <c r="G51" s="16">
        <f t="shared" si="2"/>
        <v>-17.809419275071605</v>
      </c>
      <c r="H51" s="17" t="s">
        <v>1228</v>
      </c>
    </row>
    <row r="52" spans="1:8" ht="15.75" x14ac:dyDescent="0.25">
      <c r="A52" s="276" t="s">
        <v>51</v>
      </c>
      <c r="B52" s="39" t="s">
        <v>52</v>
      </c>
      <c r="C52" s="277" t="s">
        <v>16</v>
      </c>
      <c r="D52" s="64">
        <f>D53+D59</f>
        <v>57753.549999999996</v>
      </c>
      <c r="E52" s="64">
        <f>E53+E59</f>
        <v>98693.439714999986</v>
      </c>
      <c r="F52" s="64">
        <f t="shared" si="1"/>
        <v>40939.88971499999</v>
      </c>
      <c r="G52" s="13">
        <f t="shared" si="2"/>
        <v>70.887226352319459</v>
      </c>
      <c r="H52" s="16"/>
    </row>
    <row r="53" spans="1:8" ht="15.75" x14ac:dyDescent="0.25">
      <c r="A53" s="276">
        <v>6</v>
      </c>
      <c r="B53" s="39" t="s">
        <v>53</v>
      </c>
      <c r="C53" s="277" t="s">
        <v>16</v>
      </c>
      <c r="D53" s="40">
        <f>SUM(D54:D58)</f>
        <v>55564.369999999995</v>
      </c>
      <c r="E53" s="40">
        <f>SUM(E54:E58)</f>
        <v>69361.502888499992</v>
      </c>
      <c r="F53" s="64">
        <f t="shared" si="1"/>
        <v>13797.132888499997</v>
      </c>
      <c r="G53" s="13">
        <f t="shared" si="2"/>
        <v>24.830899528780758</v>
      </c>
      <c r="H53" s="16"/>
    </row>
    <row r="54" spans="1:8" ht="21" customHeight="1" x14ac:dyDescent="0.25">
      <c r="A54" s="48" t="s">
        <v>54</v>
      </c>
      <c r="B54" s="42" t="s">
        <v>55</v>
      </c>
      <c r="C54" s="37" t="s">
        <v>16</v>
      </c>
      <c r="D54" s="44">
        <v>43389.41</v>
      </c>
      <c r="E54" s="16">
        <f>'ЗП 2019'!Z647/1000</f>
        <v>56253.628287499996</v>
      </c>
      <c r="F54" s="77">
        <f t="shared" si="1"/>
        <v>12864.218287499993</v>
      </c>
      <c r="G54" s="16">
        <f t="shared" si="2"/>
        <v>29.648290418099698</v>
      </c>
      <c r="H54" s="345" t="s">
        <v>1218</v>
      </c>
    </row>
    <row r="55" spans="1:8" ht="21" customHeight="1" x14ac:dyDescent="0.25">
      <c r="A55" s="20" t="s">
        <v>56</v>
      </c>
      <c r="B55" s="14" t="s">
        <v>129</v>
      </c>
      <c r="C55" s="9" t="s">
        <v>16</v>
      </c>
      <c r="D55" s="43">
        <v>2343.0300000000002</v>
      </c>
      <c r="E55" s="43">
        <f>'ЗП 2019'!BH647/1000</f>
        <v>3423.7421819999995</v>
      </c>
      <c r="F55" s="77">
        <f t="shared" si="1"/>
        <v>1080.7121819999993</v>
      </c>
      <c r="G55" s="16">
        <f t="shared" si="2"/>
        <v>46.124555895571085</v>
      </c>
      <c r="H55" s="346"/>
    </row>
    <row r="56" spans="1:8" ht="21" customHeight="1" x14ac:dyDescent="0.25">
      <c r="A56" s="20" t="s">
        <v>57</v>
      </c>
      <c r="B56" s="14" t="s">
        <v>130</v>
      </c>
      <c r="C56" s="9" t="s">
        <v>16</v>
      </c>
      <c r="D56" s="43">
        <v>1366.77</v>
      </c>
      <c r="E56" s="43">
        <f>'ЗП 2019'!BI647/1000</f>
        <v>1525.1747</v>
      </c>
      <c r="F56" s="77">
        <f t="shared" si="1"/>
        <v>158.40470000000005</v>
      </c>
      <c r="G56" s="16">
        <f t="shared" si="2"/>
        <v>11.589711509617569</v>
      </c>
      <c r="H56" s="346"/>
    </row>
    <row r="57" spans="1:8" ht="21" customHeight="1" x14ac:dyDescent="0.25">
      <c r="A57" s="20" t="s">
        <v>58</v>
      </c>
      <c r="B57" s="14" t="s">
        <v>131</v>
      </c>
      <c r="C57" s="9" t="s">
        <v>16</v>
      </c>
      <c r="D57" s="43">
        <v>650.84</v>
      </c>
      <c r="E57" s="43">
        <f>'ЗП 2019'!BJ647/1000</f>
        <v>714.13614999999993</v>
      </c>
      <c r="F57" s="77">
        <f t="shared" si="1"/>
        <v>63.296149999999898</v>
      </c>
      <c r="G57" s="16">
        <f t="shared" si="2"/>
        <v>9.725301149283986</v>
      </c>
      <c r="H57" s="338"/>
    </row>
    <row r="58" spans="1:8" s="67" customFormat="1" ht="31.5" x14ac:dyDescent="0.25">
      <c r="A58" s="20" t="s">
        <v>132</v>
      </c>
      <c r="B58" s="14" t="s">
        <v>142</v>
      </c>
      <c r="C58" s="9" t="s">
        <v>16</v>
      </c>
      <c r="D58" s="65">
        <v>7814.32</v>
      </c>
      <c r="E58" s="16">
        <f>Расшиф!G79/1000</f>
        <v>7444.8215689999997</v>
      </c>
      <c r="F58" s="77">
        <f t="shared" si="1"/>
        <v>-369.49843099999998</v>
      </c>
      <c r="G58" s="16">
        <f t="shared" si="2"/>
        <v>-4.7284783704788138</v>
      </c>
      <c r="H58" s="17" t="s">
        <v>1229</v>
      </c>
    </row>
    <row r="59" spans="1:8" ht="15.75" x14ac:dyDescent="0.25">
      <c r="A59" s="272" t="s">
        <v>133</v>
      </c>
      <c r="B59" s="39" t="s">
        <v>59</v>
      </c>
      <c r="C59" s="277" t="s">
        <v>16</v>
      </c>
      <c r="D59" s="64">
        <f t="shared" ref="D59" si="3">SUM(D60:D67)</f>
        <v>2189.1799999999998</v>
      </c>
      <c r="E59" s="64">
        <f>SUM(E60:E67)</f>
        <v>29331.936826499998</v>
      </c>
      <c r="F59" s="64">
        <f t="shared" si="1"/>
        <v>27142.756826499997</v>
      </c>
      <c r="G59" s="13">
        <f t="shared" si="2"/>
        <v>1239.8595285220949</v>
      </c>
      <c r="H59" s="16"/>
    </row>
    <row r="60" spans="1:8" ht="31.5" x14ac:dyDescent="0.25">
      <c r="A60" s="20" t="s">
        <v>134</v>
      </c>
      <c r="B60" s="42" t="s">
        <v>60</v>
      </c>
      <c r="C60" s="37" t="s">
        <v>16</v>
      </c>
      <c r="D60" s="65">
        <v>677.8</v>
      </c>
      <c r="E60" s="16">
        <f>Расшиф!G238/1000</f>
        <v>540.32594699999993</v>
      </c>
      <c r="F60" s="77">
        <f t="shared" si="1"/>
        <v>-137.47405300000003</v>
      </c>
      <c r="G60" s="16">
        <f t="shared" si="2"/>
        <v>-20.28239200354087</v>
      </c>
      <c r="H60" s="17" t="s">
        <v>1230</v>
      </c>
    </row>
    <row r="61" spans="1:8" ht="63" x14ac:dyDescent="0.25">
      <c r="A61" s="20" t="s">
        <v>135</v>
      </c>
      <c r="B61" s="42" t="s">
        <v>61</v>
      </c>
      <c r="C61" s="37" t="s">
        <v>16</v>
      </c>
      <c r="D61" s="65">
        <f>292.07+209.38</f>
        <v>501.45</v>
      </c>
      <c r="E61" s="16">
        <f>Расшиф!G68/1000</f>
        <v>1271.3365209999999</v>
      </c>
      <c r="F61" s="77">
        <f t="shared" si="1"/>
        <v>769.8865209999999</v>
      </c>
      <c r="G61" s="16">
        <f t="shared" si="2"/>
        <v>153.53206122245487</v>
      </c>
      <c r="H61" s="17" t="s">
        <v>1231</v>
      </c>
    </row>
    <row r="62" spans="1:8" ht="31.5" x14ac:dyDescent="0.25">
      <c r="A62" s="20" t="s">
        <v>136</v>
      </c>
      <c r="B62" s="42" t="s">
        <v>62</v>
      </c>
      <c r="C62" s="37" t="s">
        <v>16</v>
      </c>
      <c r="D62" s="65">
        <v>166.25</v>
      </c>
      <c r="E62" s="16">
        <f>Расшиф!G230/1000</f>
        <v>137.61760100000001</v>
      </c>
      <c r="F62" s="77">
        <f t="shared" si="1"/>
        <v>-28.632398999999992</v>
      </c>
      <c r="G62" s="16">
        <f t="shared" si="2"/>
        <v>-17.22249563909774</v>
      </c>
      <c r="H62" s="17" t="s">
        <v>1223</v>
      </c>
    </row>
    <row r="63" spans="1:8" ht="63" x14ac:dyDescent="0.25">
      <c r="A63" s="20" t="s">
        <v>137</v>
      </c>
      <c r="B63" s="42" t="s">
        <v>63</v>
      </c>
      <c r="C63" s="37" t="s">
        <v>16</v>
      </c>
      <c r="D63" s="65">
        <v>98</v>
      </c>
      <c r="E63" s="16">
        <f>Расшиф!G90/1000</f>
        <v>143.51400000000001</v>
      </c>
      <c r="F63" s="77">
        <f t="shared" si="1"/>
        <v>45.51400000000001</v>
      </c>
      <c r="G63" s="16">
        <f t="shared" si="2"/>
        <v>46.44285714285715</v>
      </c>
      <c r="H63" s="17" t="s">
        <v>1232</v>
      </c>
    </row>
    <row r="64" spans="1:8" ht="31.5" x14ac:dyDescent="0.25">
      <c r="A64" s="20" t="s">
        <v>138</v>
      </c>
      <c r="B64" s="42" t="s">
        <v>64</v>
      </c>
      <c r="C64" s="37" t="s">
        <v>16</v>
      </c>
      <c r="D64" s="65">
        <v>510.04</v>
      </c>
      <c r="E64" s="16">
        <f>Расшиф!G247/1000</f>
        <v>432.09594400000003</v>
      </c>
      <c r="F64" s="77">
        <f t="shared" si="1"/>
        <v>-77.944055999999989</v>
      </c>
      <c r="G64" s="16">
        <f t="shared" si="2"/>
        <v>-15.281949651007762</v>
      </c>
      <c r="H64" s="17" t="s">
        <v>1223</v>
      </c>
    </row>
    <row r="65" spans="1:8" ht="31.5" x14ac:dyDescent="0.25">
      <c r="A65" s="20" t="s">
        <v>139</v>
      </c>
      <c r="B65" s="42" t="s">
        <v>65</v>
      </c>
      <c r="C65" s="37" t="s">
        <v>16</v>
      </c>
      <c r="D65" s="65">
        <v>65.459999999999994</v>
      </c>
      <c r="E65" s="16">
        <f>Расшиф!G97/1000</f>
        <v>51.718747499999999</v>
      </c>
      <c r="F65" s="77">
        <f t="shared" si="1"/>
        <v>-13.741252499999995</v>
      </c>
      <c r="G65" s="16">
        <f t="shared" si="2"/>
        <v>-20.991830889092569</v>
      </c>
      <c r="H65" s="17" t="s">
        <v>1223</v>
      </c>
    </row>
    <row r="66" spans="1:8" s="36" customFormat="1" ht="63" x14ac:dyDescent="0.25">
      <c r="A66" s="20" t="s">
        <v>140</v>
      </c>
      <c r="B66" s="42" t="s">
        <v>66</v>
      </c>
      <c r="C66" s="37" t="s">
        <v>16</v>
      </c>
      <c r="D66" s="65">
        <v>170.18</v>
      </c>
      <c r="E66" s="16">
        <f>Расшиф!G113/1000</f>
        <v>53.2</v>
      </c>
      <c r="F66" s="77">
        <f t="shared" si="1"/>
        <v>-116.98</v>
      </c>
      <c r="G66" s="16">
        <f t="shared" si="2"/>
        <v>-68.738982254083908</v>
      </c>
      <c r="H66" s="17" t="s">
        <v>1246</v>
      </c>
    </row>
    <row r="67" spans="1:8" s="36" customFormat="1" ht="15.75" x14ac:dyDescent="0.25">
      <c r="A67" s="20" t="s">
        <v>141</v>
      </c>
      <c r="B67" s="14" t="s">
        <v>114</v>
      </c>
      <c r="C67" s="37" t="s">
        <v>16</v>
      </c>
      <c r="D67" s="65"/>
      <c r="E67" s="16">
        <f>Прочие!J22/1000</f>
        <v>26702.128065999997</v>
      </c>
      <c r="F67" s="77">
        <f>E67-D67</f>
        <v>26702.128065999997</v>
      </c>
      <c r="G67" s="16"/>
      <c r="H67" s="17" t="s">
        <v>1233</v>
      </c>
    </row>
    <row r="68" spans="1:8" s="36" customFormat="1" ht="15.75" x14ac:dyDescent="0.25">
      <c r="A68" s="276" t="s">
        <v>67</v>
      </c>
      <c r="B68" s="39" t="s">
        <v>68</v>
      </c>
      <c r="C68" s="277" t="s">
        <v>16</v>
      </c>
      <c r="D68" s="64"/>
      <c r="E68" s="16"/>
      <c r="F68" s="77"/>
      <c r="G68" s="16"/>
      <c r="H68" s="16"/>
    </row>
    <row r="69" spans="1:8" s="36" customFormat="1" ht="15.75" x14ac:dyDescent="0.25">
      <c r="A69" s="276" t="s">
        <v>69</v>
      </c>
      <c r="B69" s="39" t="s">
        <v>70</v>
      </c>
      <c r="C69" s="277" t="s">
        <v>16</v>
      </c>
      <c r="D69" s="64">
        <f>D18+D52</f>
        <v>418689.9834541601</v>
      </c>
      <c r="E69" s="64">
        <f>E18+E52</f>
        <v>453723.51862019993</v>
      </c>
      <c r="F69" s="64">
        <f t="shared" si="1"/>
        <v>35033.53516603983</v>
      </c>
      <c r="G69" s="13">
        <f t="shared" si="2"/>
        <v>8.3674165971241692</v>
      </c>
      <c r="H69" s="16"/>
    </row>
    <row r="70" spans="1:8" s="36" customFormat="1" ht="15.75" x14ac:dyDescent="0.25">
      <c r="A70" s="276" t="s">
        <v>71</v>
      </c>
      <c r="B70" s="39" t="s">
        <v>72</v>
      </c>
      <c r="C70" s="277" t="s">
        <v>16</v>
      </c>
      <c r="D70" s="68"/>
      <c r="E70" s="13"/>
      <c r="F70" s="77"/>
      <c r="G70" s="16"/>
      <c r="H70" s="13"/>
    </row>
    <row r="71" spans="1:8" s="36" customFormat="1" ht="15.75" x14ac:dyDescent="0.25">
      <c r="A71" s="276" t="s">
        <v>73</v>
      </c>
      <c r="B71" s="39" t="s">
        <v>74</v>
      </c>
      <c r="C71" s="277" t="s">
        <v>16</v>
      </c>
      <c r="D71" s="68"/>
      <c r="E71" s="13"/>
      <c r="F71" s="77"/>
      <c r="G71" s="16"/>
      <c r="H71" s="13"/>
    </row>
    <row r="72" spans="1:8" s="36" customFormat="1" ht="15.75" x14ac:dyDescent="0.25">
      <c r="A72" s="276" t="s">
        <v>75</v>
      </c>
      <c r="B72" s="39" t="s">
        <v>76</v>
      </c>
      <c r="C72" s="277" t="s">
        <v>16</v>
      </c>
      <c r="D72" s="64">
        <f t="shared" ref="D72:E72" si="4">D69+D70</f>
        <v>418689.9834541601</v>
      </c>
      <c r="E72" s="64">
        <f t="shared" si="4"/>
        <v>453723.51862019993</v>
      </c>
      <c r="F72" s="64">
        <f t="shared" si="1"/>
        <v>35033.53516603983</v>
      </c>
      <c r="G72" s="13">
        <f t="shared" si="2"/>
        <v>8.3674165971241692</v>
      </c>
      <c r="H72" s="13"/>
    </row>
    <row r="73" spans="1:8" s="36" customFormat="1" ht="39" customHeight="1" x14ac:dyDescent="0.25">
      <c r="A73" s="366" t="s">
        <v>77</v>
      </c>
      <c r="B73" s="368" t="s">
        <v>78</v>
      </c>
      <c r="C73" s="37" t="s">
        <v>107</v>
      </c>
      <c r="D73" s="65">
        <v>5891.63</v>
      </c>
      <c r="E73" s="16">
        <f>доходы!B6</f>
        <v>4219.8251909999999</v>
      </c>
      <c r="F73" s="77">
        <f t="shared" si="1"/>
        <v>-1671.8048090000002</v>
      </c>
      <c r="G73" s="16">
        <f t="shared" si="2"/>
        <v>-28.375930073680799</v>
      </c>
      <c r="H73" s="345" t="s">
        <v>1239</v>
      </c>
    </row>
    <row r="74" spans="1:8" s="36" customFormat="1" ht="42" customHeight="1" x14ac:dyDescent="0.25">
      <c r="A74" s="367"/>
      <c r="B74" s="369"/>
      <c r="C74" s="37" t="s">
        <v>16</v>
      </c>
      <c r="D74" s="65">
        <f>D73*D75</f>
        <v>418689.9834541601</v>
      </c>
      <c r="E74" s="16">
        <f>доходы!C6</f>
        <v>209349.37899</v>
      </c>
      <c r="F74" s="77">
        <f t="shared" si="1"/>
        <v>-209340.6044641601</v>
      </c>
      <c r="G74" s="16">
        <f t="shared" si="2"/>
        <v>-49.998952145240317</v>
      </c>
      <c r="H74" s="338"/>
    </row>
    <row r="75" spans="1:8" s="51" customFormat="1" ht="15.75" x14ac:dyDescent="0.25">
      <c r="A75" s="276" t="s">
        <v>82</v>
      </c>
      <c r="B75" s="39" t="s">
        <v>825</v>
      </c>
      <c r="C75" s="277" t="s">
        <v>109</v>
      </c>
      <c r="D75" s="40">
        <f>D72/D73</f>
        <v>71.06522022838503</v>
      </c>
      <c r="E75" s="50">
        <f>E72/E73</f>
        <v>107.52187545301564</v>
      </c>
      <c r="F75" s="64">
        <f t="shared" si="1"/>
        <v>36.456655224630609</v>
      </c>
      <c r="G75" s="13">
        <f t="shared" si="2"/>
        <v>51.300277558373075</v>
      </c>
      <c r="H75" s="17"/>
    </row>
    <row r="76" spans="1:8" s="36" customFormat="1" ht="31.5" x14ac:dyDescent="0.25">
      <c r="A76" s="48" t="s">
        <v>84</v>
      </c>
      <c r="B76" s="42" t="s">
        <v>85</v>
      </c>
      <c r="C76" s="37" t="s">
        <v>16</v>
      </c>
      <c r="D76" s="65">
        <v>130000</v>
      </c>
      <c r="E76" s="16">
        <f>доходы!C15</f>
        <v>130000</v>
      </c>
      <c r="F76" s="77">
        <f t="shared" si="1"/>
        <v>0</v>
      </c>
      <c r="G76" s="16">
        <f>(E76-D76)/D76*100</f>
        <v>0</v>
      </c>
      <c r="H76" s="17" t="s">
        <v>1240</v>
      </c>
    </row>
    <row r="77" spans="1:8" s="36" customFormat="1" ht="15.75" x14ac:dyDescent="0.25">
      <c r="A77" s="48" t="s">
        <v>86</v>
      </c>
      <c r="B77" s="42" t="s">
        <v>87</v>
      </c>
      <c r="C77" s="37" t="s">
        <v>16</v>
      </c>
      <c r="D77" s="65">
        <f>D72-D76</f>
        <v>288689.9834541601</v>
      </c>
      <c r="E77" s="16">
        <f>E72-E76</f>
        <v>323723.51862019993</v>
      </c>
      <c r="F77" s="77">
        <f t="shared" si="1"/>
        <v>35033.53516603983</v>
      </c>
      <c r="G77" s="16">
        <f t="shared" si="2"/>
        <v>12.135348357731525</v>
      </c>
      <c r="H77" s="13"/>
    </row>
    <row r="78" spans="1:8" s="36" customFormat="1" ht="15.75" x14ac:dyDescent="0.25">
      <c r="A78" s="276" t="s">
        <v>88</v>
      </c>
      <c r="B78" s="39" t="s">
        <v>89</v>
      </c>
      <c r="C78" s="277" t="s">
        <v>109</v>
      </c>
      <c r="D78" s="68">
        <f>D77/D73</f>
        <v>49.000019256837255</v>
      </c>
      <c r="E78" s="13">
        <f>E77/E73</f>
        <v>76.714912103618445</v>
      </c>
      <c r="F78" s="64">
        <f t="shared" si="1"/>
        <v>27.71489284678119</v>
      </c>
      <c r="G78" s="13">
        <f t="shared" si="2"/>
        <v>56.560983581478844</v>
      </c>
      <c r="H78" s="13"/>
    </row>
    <row r="79" spans="1:8" s="36" customFormat="1" ht="15.75" x14ac:dyDescent="0.25">
      <c r="A79" s="276"/>
      <c r="B79" s="39" t="s">
        <v>90</v>
      </c>
      <c r="C79" s="277"/>
      <c r="D79" s="68"/>
      <c r="E79" s="13"/>
      <c r="F79" s="77"/>
      <c r="G79" s="16"/>
      <c r="H79" s="13"/>
    </row>
    <row r="80" spans="1:8" s="36" customFormat="1" ht="15.75" x14ac:dyDescent="0.25">
      <c r="A80" s="276" t="s">
        <v>91</v>
      </c>
      <c r="B80" s="39" t="s">
        <v>92</v>
      </c>
      <c r="C80" s="277" t="s">
        <v>93</v>
      </c>
      <c r="D80" s="73">
        <f t="shared" ref="D80" si="5">D81+D82</f>
        <v>181</v>
      </c>
      <c r="E80" s="73">
        <f>E81+E82</f>
        <v>173</v>
      </c>
      <c r="F80" s="64">
        <f t="shared" si="1"/>
        <v>-8</v>
      </c>
      <c r="G80" s="13">
        <f t="shared" ref="G80:G85" si="6">(E80-D80)/D80*100</f>
        <v>-4.4198895027624303</v>
      </c>
      <c r="H80" s="13"/>
    </row>
    <row r="81" spans="1:14" s="36" customFormat="1" ht="15.75" x14ac:dyDescent="0.25">
      <c r="A81" s="48" t="s">
        <v>94</v>
      </c>
      <c r="B81" s="42" t="s">
        <v>95</v>
      </c>
      <c r="C81" s="37" t="s">
        <v>93</v>
      </c>
      <c r="D81" s="78">
        <v>154</v>
      </c>
      <c r="E81" s="11">
        <f>Данные!J10</f>
        <v>150</v>
      </c>
      <c r="F81" s="77">
        <f t="shared" si="1"/>
        <v>-4</v>
      </c>
      <c r="G81" s="16">
        <f t="shared" si="6"/>
        <v>-2.5974025974025974</v>
      </c>
      <c r="H81" s="339"/>
    </row>
    <row r="82" spans="1:14" s="36" customFormat="1" ht="15.75" x14ac:dyDescent="0.25">
      <c r="A82" s="48" t="s">
        <v>96</v>
      </c>
      <c r="B82" s="42" t="s">
        <v>97</v>
      </c>
      <c r="C82" s="37" t="s">
        <v>93</v>
      </c>
      <c r="D82" s="78">
        <v>27</v>
      </c>
      <c r="E82" s="11">
        <f>Данные!J11</f>
        <v>23</v>
      </c>
      <c r="F82" s="77">
        <f t="shared" si="1"/>
        <v>-4</v>
      </c>
      <c r="G82" s="16">
        <f t="shared" si="6"/>
        <v>-14.814814814814813</v>
      </c>
      <c r="H82" s="340"/>
    </row>
    <row r="83" spans="1:14" s="36" customFormat="1" ht="15.75" x14ac:dyDescent="0.25">
      <c r="A83" s="276" t="s">
        <v>98</v>
      </c>
      <c r="B83" s="39" t="s">
        <v>99</v>
      </c>
      <c r="C83" s="277" t="s">
        <v>100</v>
      </c>
      <c r="D83" s="13">
        <f>(D24+D54)/12/D80*1000</f>
        <v>98940.607734806632</v>
      </c>
      <c r="E83" s="13">
        <f>(E24+E54)/6/E80*1000</f>
        <v>237926.30726637761</v>
      </c>
      <c r="F83" s="64">
        <f t="shared" ref="F83:F85" si="7">E83-D83</f>
        <v>138985.69953157098</v>
      </c>
      <c r="G83" s="13">
        <f t="shared" si="6"/>
        <v>140.47386883260145</v>
      </c>
      <c r="H83" s="273"/>
    </row>
    <row r="84" spans="1:14" s="36" customFormat="1" ht="15.75" x14ac:dyDescent="0.25">
      <c r="A84" s="48" t="s">
        <v>101</v>
      </c>
      <c r="B84" s="42" t="s">
        <v>95</v>
      </c>
      <c r="C84" s="37" t="s">
        <v>100</v>
      </c>
      <c r="D84" s="16">
        <f>D24/12/D81*1000</f>
        <v>92808.219696969696</v>
      </c>
      <c r="E84" s="16">
        <f>E24/12/E81*1000</f>
        <v>105952.15480833332</v>
      </c>
      <c r="F84" s="77">
        <f t="shared" si="7"/>
        <v>13143.935111363622</v>
      </c>
      <c r="G84" s="16">
        <f t="shared" si="6"/>
        <v>14.162468749298492</v>
      </c>
      <c r="H84" s="339"/>
    </row>
    <row r="85" spans="1:14" s="36" customFormat="1" ht="15.75" x14ac:dyDescent="0.25">
      <c r="A85" s="48" t="s">
        <v>102</v>
      </c>
      <c r="B85" s="42" t="s">
        <v>97</v>
      </c>
      <c r="C85" s="37" t="s">
        <v>100</v>
      </c>
      <c r="D85" s="16">
        <f>D54/12/D82*1000</f>
        <v>133917.93209876545</v>
      </c>
      <c r="E85" s="16">
        <f>E54/12/E82*1000</f>
        <v>203817.49379528983</v>
      </c>
      <c r="F85" s="77">
        <f t="shared" si="7"/>
        <v>69899.561696524383</v>
      </c>
      <c r="G85" s="16">
        <f t="shared" si="6"/>
        <v>52.195819186464846</v>
      </c>
      <c r="H85" s="340"/>
    </row>
    <row r="86" spans="1:14" ht="15.75" x14ac:dyDescent="0.25">
      <c r="B86" s="54"/>
      <c r="C86" s="54"/>
      <c r="E86" s="69"/>
      <c r="F86" s="69"/>
      <c r="G86" s="69"/>
      <c r="H86" s="69"/>
    </row>
    <row r="87" spans="1:14" s="5" customFormat="1" ht="20.100000000000001" customHeight="1" x14ac:dyDescent="0.3">
      <c r="A87" s="55"/>
      <c r="B87" s="26"/>
      <c r="C87" s="2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s="5" customFormat="1" ht="20.100000000000001" customHeight="1" x14ac:dyDescent="0.3">
      <c r="A88" s="55" t="s">
        <v>1204</v>
      </c>
      <c r="B88" s="26"/>
      <c r="C88" s="2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s="5" customFormat="1" ht="20.100000000000001" customHeight="1" x14ac:dyDescent="0.3">
      <c r="A89" s="55" t="s">
        <v>1208</v>
      </c>
      <c r="B89" s="27"/>
      <c r="C89" s="27"/>
      <c r="D89" s="28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s="5" customFormat="1" ht="20.100000000000001" customHeight="1" x14ac:dyDescent="0.3">
      <c r="A90" s="55" t="s">
        <v>1207</v>
      </c>
      <c r="B90" s="26"/>
      <c r="C90" s="2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5" customFormat="1" ht="18.75" x14ac:dyDescent="0.3">
      <c r="A91" s="55" t="s">
        <v>1206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30" customFormat="1" ht="20.100000000000001" customHeight="1" x14ac:dyDescent="0.3">
      <c r="A92" s="55" t="s">
        <v>1205</v>
      </c>
      <c r="B92" s="29"/>
      <c r="C92" s="29"/>
      <c r="D92" s="29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14" s="30" customFormat="1" ht="20.100000000000001" customHeight="1" x14ac:dyDescent="0.3">
      <c r="A93" s="55" t="s">
        <v>1209</v>
      </c>
      <c r="B93" s="29"/>
      <c r="C93" s="29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1:14" s="26" customFormat="1" ht="20.100000000000001" customHeight="1" x14ac:dyDescent="0.25">
      <c r="A94" s="58"/>
      <c r="D94" s="32"/>
      <c r="E94" s="32"/>
      <c r="F94" s="32"/>
      <c r="G94" s="32"/>
      <c r="H94" s="60"/>
      <c r="I94" s="32"/>
      <c r="J94" s="32"/>
      <c r="K94" s="32"/>
      <c r="L94" s="32"/>
    </row>
    <row r="95" spans="1:14" ht="18.75" x14ac:dyDescent="0.3">
      <c r="A95" s="55" t="s">
        <v>1210</v>
      </c>
      <c r="B95" s="26" t="s">
        <v>1211</v>
      </c>
      <c r="C95" s="54"/>
    </row>
  </sheetData>
  <mergeCells count="23">
    <mergeCell ref="H37:H43"/>
    <mergeCell ref="F14:G15"/>
    <mergeCell ref="G1:H1"/>
    <mergeCell ref="G2:H2"/>
    <mergeCell ref="G3:H3"/>
    <mergeCell ref="G4:H4"/>
    <mergeCell ref="A8:H8"/>
    <mergeCell ref="H84:H85"/>
    <mergeCell ref="H81:H82"/>
    <mergeCell ref="A6:H6"/>
    <mergeCell ref="A7:H7"/>
    <mergeCell ref="A12:H12"/>
    <mergeCell ref="H14:H16"/>
    <mergeCell ref="A14:A16"/>
    <mergeCell ref="B14:B16"/>
    <mergeCell ref="C14:C16"/>
    <mergeCell ref="A73:A74"/>
    <mergeCell ref="B73:B74"/>
    <mergeCell ref="D14:D16"/>
    <mergeCell ref="E14:E16"/>
    <mergeCell ref="H73:H74"/>
    <mergeCell ref="H24:H27"/>
    <mergeCell ref="H54:H5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1" fitToHeight="3" orientation="landscape" r:id="rId1"/>
  <headerFooter>
    <oddFooter>&amp;C&amp;"Times New Roman,обычный"&amp;12&amp;P</oddFooter>
  </headerFooter>
  <rowBreaks count="1" manualBreakCount="1">
    <brk id="3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48"/>
  <sheetViews>
    <sheetView zoomScaleSheetLayoutView="40" zoomScalePageLayoutView="80" workbookViewId="0">
      <selection activeCell="B48" sqref="B48"/>
    </sheetView>
  </sheetViews>
  <sheetFormatPr defaultColWidth="9.140625" defaultRowHeight="12.75" x14ac:dyDescent="0.25"/>
  <cols>
    <col min="1" max="1" width="7.7109375" style="53" customWidth="1"/>
    <col min="2" max="2" width="51.7109375" style="33" customWidth="1"/>
    <col min="3" max="3" width="12.7109375" style="33" customWidth="1"/>
    <col min="4" max="4" width="18.7109375" style="33" customWidth="1"/>
    <col min="5" max="5" width="16.7109375" style="33" customWidth="1"/>
    <col min="6" max="6" width="12.140625" style="33" customWidth="1"/>
    <col min="7" max="7" width="10.7109375" style="33" customWidth="1"/>
    <col min="8" max="8" width="53.7109375" style="33" customWidth="1"/>
    <col min="9" max="9" width="9.140625" style="33"/>
    <col min="10" max="11" width="0" style="33" hidden="1" customWidth="1"/>
    <col min="12" max="16384" width="9.140625" style="33"/>
  </cols>
  <sheetData>
    <row r="1" spans="1:11" ht="15.95" customHeight="1" x14ac:dyDescent="0.25">
      <c r="A1" s="1"/>
      <c r="B1" s="2"/>
      <c r="C1" s="2"/>
      <c r="D1" s="3"/>
      <c r="E1" s="3"/>
      <c r="F1" s="3"/>
      <c r="G1" s="364"/>
      <c r="H1" s="364"/>
    </row>
    <row r="2" spans="1:11" ht="15.95" customHeight="1" x14ac:dyDescent="0.25">
      <c r="A2" s="1"/>
      <c r="B2" s="2"/>
      <c r="C2" s="2"/>
      <c r="D2" s="3"/>
      <c r="E2" s="3"/>
      <c r="F2" s="3"/>
      <c r="G2" s="365"/>
      <c r="H2" s="365"/>
    </row>
    <row r="3" spans="1:11" ht="15.95" customHeight="1" x14ac:dyDescent="0.25">
      <c r="A3" s="1"/>
      <c r="B3" s="2"/>
      <c r="C3" s="2"/>
      <c r="D3" s="3"/>
      <c r="E3" s="3"/>
      <c r="F3" s="3"/>
      <c r="G3" s="365"/>
      <c r="H3" s="365"/>
    </row>
    <row r="4" spans="1:11" ht="15.95" customHeight="1" x14ac:dyDescent="0.3">
      <c r="A4" s="1"/>
      <c r="B4" s="2"/>
      <c r="C4" s="2"/>
      <c r="D4" s="3"/>
      <c r="E4" s="3"/>
      <c r="F4" s="3"/>
      <c r="G4" s="370" t="s">
        <v>1212</v>
      </c>
      <c r="H4" s="370"/>
    </row>
    <row r="5" spans="1:11" ht="15.95" customHeight="1" x14ac:dyDescent="0.25">
      <c r="A5" s="1"/>
      <c r="B5" s="2"/>
      <c r="C5" s="2"/>
      <c r="D5" s="3"/>
      <c r="E5" s="3"/>
      <c r="F5" s="3"/>
      <c r="G5" s="365"/>
      <c r="H5" s="365"/>
    </row>
    <row r="6" spans="1:11" ht="23.25" customHeight="1" x14ac:dyDescent="0.25">
      <c r="A6" s="352" t="s">
        <v>1198</v>
      </c>
      <c r="B6" s="352"/>
      <c r="C6" s="352"/>
      <c r="D6" s="352"/>
      <c r="E6" s="352"/>
      <c r="F6" s="352"/>
      <c r="G6" s="352"/>
      <c r="H6" s="352"/>
      <c r="K6" s="33">
        <f>16.43-13.21</f>
        <v>3.2199999999999989</v>
      </c>
    </row>
    <row r="7" spans="1:11" ht="21" customHeight="1" x14ac:dyDescent="0.25">
      <c r="A7" s="352" t="s">
        <v>1215</v>
      </c>
      <c r="B7" s="352"/>
      <c r="C7" s="352"/>
      <c r="D7" s="352"/>
      <c r="E7" s="352"/>
      <c r="F7" s="352"/>
      <c r="G7" s="352"/>
      <c r="H7" s="352"/>
    </row>
    <row r="8" spans="1:11" ht="21" customHeight="1" x14ac:dyDescent="0.25">
      <c r="A8" s="352" t="s">
        <v>1199</v>
      </c>
      <c r="B8" s="352"/>
      <c r="C8" s="352"/>
      <c r="D8" s="352"/>
      <c r="E8" s="352"/>
      <c r="F8" s="352"/>
      <c r="G8" s="352"/>
      <c r="H8" s="352"/>
      <c r="J8" s="139">
        <f>D20/13.21</f>
        <v>93.015140045420125</v>
      </c>
      <c r="K8" s="33">
        <f>J8*16.43</f>
        <v>1528.2387509462526</v>
      </c>
    </row>
    <row r="9" spans="1:11" ht="21.95" customHeight="1" x14ac:dyDescent="0.25">
      <c r="J9" s="139">
        <f>J8*1000</f>
        <v>93015.140045420121</v>
      </c>
    </row>
    <row r="10" spans="1:11" ht="21.95" customHeight="1" x14ac:dyDescent="0.25">
      <c r="A10" s="335"/>
      <c r="B10" s="26" t="s">
        <v>1201</v>
      </c>
      <c r="C10" s="335"/>
      <c r="D10" s="335"/>
      <c r="E10" s="335"/>
      <c r="F10" s="335"/>
      <c r="G10" s="335"/>
      <c r="H10" s="335"/>
      <c r="J10" s="139"/>
    </row>
    <row r="11" spans="1:11" ht="21.95" customHeight="1" x14ac:dyDescent="0.25">
      <c r="B11" s="26" t="s">
        <v>1202</v>
      </c>
    </row>
    <row r="12" spans="1:11" ht="21.95" customHeight="1" x14ac:dyDescent="0.25">
      <c r="A12" s="352"/>
      <c r="B12" s="352"/>
      <c r="C12" s="352"/>
      <c r="D12" s="352"/>
      <c r="E12" s="352"/>
      <c r="F12" s="352"/>
      <c r="G12" s="352"/>
      <c r="H12" s="352"/>
    </row>
    <row r="13" spans="1:11" ht="15.75" x14ac:dyDescent="0.25">
      <c r="A13" s="34"/>
      <c r="B13" s="34"/>
      <c r="C13" s="34"/>
      <c r="H13" s="280"/>
    </row>
    <row r="14" spans="1:11" ht="35.1" customHeight="1" x14ac:dyDescent="0.25">
      <c r="A14" s="371" t="s">
        <v>0</v>
      </c>
      <c r="B14" s="373" t="s">
        <v>1</v>
      </c>
      <c r="C14" s="371" t="s">
        <v>2</v>
      </c>
      <c r="D14" s="360" t="s">
        <v>868</v>
      </c>
      <c r="E14" s="363" t="s">
        <v>192</v>
      </c>
      <c r="F14" s="348" t="s">
        <v>187</v>
      </c>
      <c r="G14" s="349"/>
      <c r="H14" s="363" t="s">
        <v>3</v>
      </c>
    </row>
    <row r="15" spans="1:11" s="36" customFormat="1" ht="35.1" customHeight="1" x14ac:dyDescent="0.25">
      <c r="A15" s="372"/>
      <c r="B15" s="372"/>
      <c r="C15" s="372"/>
      <c r="D15" s="361"/>
      <c r="E15" s="363"/>
      <c r="F15" s="350"/>
      <c r="G15" s="351"/>
      <c r="H15" s="363"/>
    </row>
    <row r="16" spans="1:11" s="36" customFormat="1" ht="18" customHeight="1" x14ac:dyDescent="0.25">
      <c r="A16" s="372"/>
      <c r="B16" s="372"/>
      <c r="C16" s="372"/>
      <c r="D16" s="362"/>
      <c r="E16" s="363"/>
      <c r="F16" s="126" t="s">
        <v>869</v>
      </c>
      <c r="G16" s="126" t="s">
        <v>81</v>
      </c>
      <c r="H16" s="363"/>
    </row>
    <row r="17" spans="1:11" ht="15.75" x14ac:dyDescent="0.25">
      <c r="A17" s="48">
        <v>1</v>
      </c>
      <c r="B17" s="37">
        <v>2</v>
      </c>
      <c r="C17" s="37">
        <v>3</v>
      </c>
      <c r="D17" s="10">
        <v>4</v>
      </c>
      <c r="E17" s="11">
        <v>5</v>
      </c>
      <c r="F17" s="11">
        <v>6</v>
      </c>
      <c r="G17" s="11">
        <v>7</v>
      </c>
      <c r="H17" s="11">
        <v>8</v>
      </c>
    </row>
    <row r="18" spans="1:11" s="36" customFormat="1" ht="31.5" x14ac:dyDescent="0.25">
      <c r="A18" s="276" t="s">
        <v>4</v>
      </c>
      <c r="B18" s="39" t="s">
        <v>116</v>
      </c>
      <c r="C18" s="277" t="s">
        <v>16</v>
      </c>
      <c r="D18" s="40">
        <v>4329.29</v>
      </c>
      <c r="E18" s="40">
        <f>E20+E21</f>
        <v>7153.3606070000005</v>
      </c>
      <c r="F18" s="40">
        <f>E18-D18</f>
        <v>2824.0706070000006</v>
      </c>
      <c r="G18" s="13">
        <f>(E18-D18)/D18*100</f>
        <v>65.231726380076196</v>
      </c>
      <c r="H18" s="13"/>
    </row>
    <row r="19" spans="1:11" s="36" customFormat="1" ht="15.75" x14ac:dyDescent="0.25">
      <c r="A19" s="276">
        <v>1</v>
      </c>
      <c r="B19" s="39" t="s">
        <v>5</v>
      </c>
      <c r="C19" s="277" t="s">
        <v>16</v>
      </c>
      <c r="D19" s="273">
        <f>D20</f>
        <v>1228.73</v>
      </c>
      <c r="E19" s="13">
        <f>E20</f>
        <v>4038.2363863999999</v>
      </c>
      <c r="F19" s="40">
        <f t="shared" ref="F19:F37" si="0">E19-D19</f>
        <v>2809.5063863999999</v>
      </c>
      <c r="G19" s="13">
        <f t="shared" ref="G19:G37" si="1">(E19-D19)/D19*100</f>
        <v>228.65124041896917</v>
      </c>
      <c r="H19" s="13"/>
    </row>
    <row r="20" spans="1:11" ht="15.75" x14ac:dyDescent="0.25">
      <c r="A20" s="48" t="s">
        <v>6</v>
      </c>
      <c r="B20" s="42" t="s">
        <v>9</v>
      </c>
      <c r="C20" s="37" t="s">
        <v>16</v>
      </c>
      <c r="D20" s="10">
        <v>1228.73</v>
      </c>
      <c r="E20" s="16">
        <f>Расшиф!E264/1000</f>
        <v>4038.2363863999999</v>
      </c>
      <c r="F20" s="43">
        <f t="shared" si="0"/>
        <v>2809.5063863999999</v>
      </c>
      <c r="G20" s="16">
        <f t="shared" si="1"/>
        <v>228.65124041896917</v>
      </c>
      <c r="H20" s="17" t="s">
        <v>1216</v>
      </c>
    </row>
    <row r="21" spans="1:11" s="36" customFormat="1" ht="15.75" x14ac:dyDescent="0.25">
      <c r="A21" s="276">
        <v>2</v>
      </c>
      <c r="B21" s="39" t="s">
        <v>17</v>
      </c>
      <c r="C21" s="277" t="s">
        <v>16</v>
      </c>
      <c r="D21" s="40">
        <v>3100.57</v>
      </c>
      <c r="E21" s="40">
        <f>E22+E23+E24+E25</f>
        <v>3115.1242206000002</v>
      </c>
      <c r="F21" s="40">
        <f t="shared" si="0"/>
        <v>14.554220600000008</v>
      </c>
      <c r="G21" s="13">
        <f t="shared" si="1"/>
        <v>0.46940467720451423</v>
      </c>
      <c r="H21" s="16"/>
    </row>
    <row r="22" spans="1:11" ht="21" customHeight="1" x14ac:dyDescent="0.25">
      <c r="A22" s="48" t="s">
        <v>18</v>
      </c>
      <c r="B22" s="42" t="s">
        <v>19</v>
      </c>
      <c r="C22" s="37" t="s">
        <v>16</v>
      </c>
      <c r="D22" s="16">
        <v>2821.2550000000001</v>
      </c>
      <c r="E22" s="16">
        <f>'ЗП 2019'!E648/1000</f>
        <v>2824.6064809999998</v>
      </c>
      <c r="F22" s="43">
        <f t="shared" si="0"/>
        <v>3.3514809999996942</v>
      </c>
      <c r="G22" s="16">
        <f t="shared" si="1"/>
        <v>0.11879397643955239</v>
      </c>
      <c r="H22" s="337" t="s">
        <v>1218</v>
      </c>
      <c r="K22" s="33" t="s">
        <v>112</v>
      </c>
    </row>
    <row r="23" spans="1:11" ht="21" customHeight="1" x14ac:dyDescent="0.25">
      <c r="A23" s="48" t="s">
        <v>20</v>
      </c>
      <c r="B23" s="14" t="s">
        <v>129</v>
      </c>
      <c r="C23" s="9" t="s">
        <v>16</v>
      </c>
      <c r="D23" s="43">
        <v>152.345</v>
      </c>
      <c r="E23" s="43">
        <f>'ЗП 2019'!N648/1000</f>
        <v>158.4119196</v>
      </c>
      <c r="F23" s="43">
        <f t="shared" si="0"/>
        <v>6.0669196000000056</v>
      </c>
      <c r="G23" s="16">
        <f t="shared" si="1"/>
        <v>3.9823555745183667</v>
      </c>
      <c r="H23" s="346"/>
    </row>
    <row r="24" spans="1:11" ht="21" customHeight="1" x14ac:dyDescent="0.25">
      <c r="A24" s="48" t="s">
        <v>127</v>
      </c>
      <c r="B24" s="14" t="s">
        <v>130</v>
      </c>
      <c r="C24" s="9" t="s">
        <v>16</v>
      </c>
      <c r="D24" s="43">
        <v>88.87</v>
      </c>
      <c r="E24" s="43">
        <f>'ЗП 2019'!O648/1000</f>
        <v>90.760940000000005</v>
      </c>
      <c r="F24" s="43">
        <f t="shared" si="0"/>
        <v>1.8909400000000005</v>
      </c>
      <c r="G24" s="16">
        <f t="shared" si="1"/>
        <v>2.1277596489253972</v>
      </c>
      <c r="H24" s="346"/>
    </row>
    <row r="25" spans="1:11" ht="21" customHeight="1" x14ac:dyDescent="0.25">
      <c r="A25" s="48" t="s">
        <v>128</v>
      </c>
      <c r="B25" s="14" t="s">
        <v>131</v>
      </c>
      <c r="C25" s="9" t="s">
        <v>16</v>
      </c>
      <c r="D25" s="43">
        <v>38.094000000000001</v>
      </c>
      <c r="E25" s="43">
        <f>'ЗП 2019'!Y648/1000</f>
        <v>41.344879999999996</v>
      </c>
      <c r="F25" s="43">
        <f t="shared" si="0"/>
        <v>3.2508799999999951</v>
      </c>
      <c r="G25" s="16">
        <f t="shared" si="1"/>
        <v>8.5338373497138527</v>
      </c>
      <c r="H25" s="338"/>
    </row>
    <row r="26" spans="1:11" s="36" customFormat="1" ht="16.5" customHeight="1" x14ac:dyDescent="0.25">
      <c r="A26" s="276" t="s">
        <v>21</v>
      </c>
      <c r="B26" s="39" t="s">
        <v>68</v>
      </c>
      <c r="C26" s="277" t="s">
        <v>16</v>
      </c>
      <c r="D26" s="10"/>
      <c r="E26" s="16"/>
      <c r="F26" s="43"/>
      <c r="G26" s="16"/>
      <c r="H26" s="16"/>
    </row>
    <row r="27" spans="1:11" s="36" customFormat="1" ht="15.75" x14ac:dyDescent="0.25">
      <c r="A27" s="276" t="s">
        <v>51</v>
      </c>
      <c r="B27" s="39" t="s">
        <v>70</v>
      </c>
      <c r="C27" s="277" t="s">
        <v>16</v>
      </c>
      <c r="D27" s="40">
        <f>D18</f>
        <v>4329.29</v>
      </c>
      <c r="E27" s="40">
        <f>E18</f>
        <v>7153.3606070000005</v>
      </c>
      <c r="F27" s="40">
        <f t="shared" si="0"/>
        <v>2824.0706070000006</v>
      </c>
      <c r="G27" s="13">
        <f t="shared" si="1"/>
        <v>65.231726380076196</v>
      </c>
      <c r="H27" s="16"/>
    </row>
    <row r="28" spans="1:11" s="36" customFormat="1" ht="15.75" x14ac:dyDescent="0.25">
      <c r="A28" s="276" t="s">
        <v>69</v>
      </c>
      <c r="B28" s="39" t="s">
        <v>72</v>
      </c>
      <c r="C28" s="277" t="s">
        <v>16</v>
      </c>
      <c r="D28" s="10"/>
      <c r="E28" s="16"/>
      <c r="F28" s="43"/>
      <c r="G28" s="16"/>
      <c r="H28" s="16"/>
    </row>
    <row r="29" spans="1:11" s="36" customFormat="1" ht="15.75" x14ac:dyDescent="0.25">
      <c r="A29" s="276" t="s">
        <v>71</v>
      </c>
      <c r="B29" s="39" t="s">
        <v>74</v>
      </c>
      <c r="C29" s="277" t="s">
        <v>16</v>
      </c>
      <c r="D29" s="40"/>
      <c r="E29" s="16"/>
      <c r="F29" s="43"/>
      <c r="G29" s="16"/>
      <c r="H29" s="16"/>
    </row>
    <row r="30" spans="1:11" s="36" customFormat="1" ht="15.75" x14ac:dyDescent="0.25">
      <c r="A30" s="276" t="s">
        <v>73</v>
      </c>
      <c r="B30" s="39" t="s">
        <v>76</v>
      </c>
      <c r="C30" s="277" t="s">
        <v>16</v>
      </c>
      <c r="D30" s="40">
        <f>D27</f>
        <v>4329.29</v>
      </c>
      <c r="E30" s="13">
        <f>E27</f>
        <v>7153.3606070000005</v>
      </c>
      <c r="F30" s="40">
        <f t="shared" si="0"/>
        <v>2824.0706070000006</v>
      </c>
      <c r="G30" s="13">
        <f t="shared" si="1"/>
        <v>65.231726380076196</v>
      </c>
      <c r="H30" s="16"/>
    </row>
    <row r="31" spans="1:11" s="36" customFormat="1" ht="15.75" customHeight="1" x14ac:dyDescent="0.25">
      <c r="A31" s="366" t="s">
        <v>75</v>
      </c>
      <c r="B31" s="368" t="s">
        <v>78</v>
      </c>
      <c r="C31" s="37" t="s">
        <v>107</v>
      </c>
      <c r="D31" s="10">
        <v>243</v>
      </c>
      <c r="E31" s="16">
        <f>доходы!B7</f>
        <v>219.54052999999999</v>
      </c>
      <c r="F31" s="43">
        <f t="shared" si="0"/>
        <v>-23.45947000000001</v>
      </c>
      <c r="G31" s="16">
        <f t="shared" si="1"/>
        <v>-9.6541028806584404</v>
      </c>
      <c r="H31" s="337" t="s">
        <v>1247</v>
      </c>
    </row>
    <row r="32" spans="1:11" s="36" customFormat="1" ht="15.75" customHeight="1" x14ac:dyDescent="0.25">
      <c r="A32" s="367"/>
      <c r="B32" s="369"/>
      <c r="C32" s="37" t="s">
        <v>16</v>
      </c>
      <c r="D32" s="16">
        <v>4329.29</v>
      </c>
      <c r="E32" s="16">
        <f>доходы!C7</f>
        <v>3859.14671</v>
      </c>
      <c r="F32" s="43">
        <f t="shared" si="0"/>
        <v>-470.14328999999998</v>
      </c>
      <c r="G32" s="16">
        <f>(E32-D32)/D32*100</f>
        <v>-10.859593374433221</v>
      </c>
      <c r="H32" s="338"/>
    </row>
    <row r="33" spans="1:15" s="36" customFormat="1" ht="15.75" x14ac:dyDescent="0.25">
      <c r="A33" s="48" t="s">
        <v>77</v>
      </c>
      <c r="B33" s="49" t="s">
        <v>108</v>
      </c>
      <c r="C33" s="37" t="s">
        <v>81</v>
      </c>
      <c r="D33" s="10">
        <v>27.61</v>
      </c>
      <c r="E33" s="16">
        <v>27.61</v>
      </c>
      <c r="F33" s="43">
        <f t="shared" si="0"/>
        <v>0</v>
      </c>
      <c r="G33" s="16">
        <f t="shared" si="1"/>
        <v>0</v>
      </c>
      <c r="H33" s="16"/>
    </row>
    <row r="34" spans="1:15" s="36" customFormat="1" ht="15.75" x14ac:dyDescent="0.25">
      <c r="A34" s="276" t="s">
        <v>80</v>
      </c>
      <c r="B34" s="39" t="s">
        <v>825</v>
      </c>
      <c r="C34" s="277" t="s">
        <v>109</v>
      </c>
      <c r="D34" s="281">
        <f>D30/D31</f>
        <v>17.816008230452674</v>
      </c>
      <c r="E34" s="50">
        <f>E30/E31</f>
        <v>32.583325762218031</v>
      </c>
      <c r="F34" s="40">
        <f t="shared" si="0"/>
        <v>14.767317531765357</v>
      </c>
      <c r="G34" s="13">
        <f t="shared" si="1"/>
        <v>82.887913727631599</v>
      </c>
      <c r="H34" s="16"/>
    </row>
    <row r="35" spans="1:15" s="36" customFormat="1" ht="15.75" customHeight="1" x14ac:dyDescent="0.25">
      <c r="A35" s="276"/>
      <c r="B35" s="39" t="s">
        <v>90</v>
      </c>
      <c r="C35" s="277"/>
      <c r="D35" s="70"/>
      <c r="E35" s="13"/>
      <c r="F35" s="43"/>
      <c r="G35" s="16"/>
      <c r="H35" s="13"/>
    </row>
    <row r="36" spans="1:15" s="36" customFormat="1" ht="15.75" customHeight="1" x14ac:dyDescent="0.25">
      <c r="A36" s="276" t="s">
        <v>117</v>
      </c>
      <c r="B36" s="39" t="s">
        <v>92</v>
      </c>
      <c r="C36" s="277" t="s">
        <v>93</v>
      </c>
      <c r="D36" s="73">
        <v>3</v>
      </c>
      <c r="E36" s="90">
        <f>Данные!K10</f>
        <v>3</v>
      </c>
      <c r="F36" s="40">
        <f t="shared" si="0"/>
        <v>0</v>
      </c>
      <c r="G36" s="13">
        <f t="shared" si="1"/>
        <v>0</v>
      </c>
      <c r="H36" s="13"/>
    </row>
    <row r="37" spans="1:15" s="36" customFormat="1" ht="15.75" customHeight="1" x14ac:dyDescent="0.25">
      <c r="A37" s="276" t="s">
        <v>26</v>
      </c>
      <c r="B37" s="39" t="s">
        <v>99</v>
      </c>
      <c r="C37" s="277" t="s">
        <v>100</v>
      </c>
      <c r="D37" s="45">
        <v>78368.39</v>
      </c>
      <c r="E37" s="45">
        <f>E22/12/E36*1000</f>
        <v>78461.291138888875</v>
      </c>
      <c r="F37" s="40">
        <f t="shared" si="0"/>
        <v>92.901138888875721</v>
      </c>
      <c r="G37" s="13">
        <f t="shared" si="1"/>
        <v>0.11854414629275366</v>
      </c>
      <c r="H37" s="13"/>
    </row>
    <row r="38" spans="1:15" ht="15.75" x14ac:dyDescent="0.25">
      <c r="B38" s="54"/>
      <c r="C38" s="54"/>
    </row>
    <row r="39" spans="1:15" ht="15.75" x14ac:dyDescent="0.25">
      <c r="B39" s="54"/>
      <c r="C39" s="54"/>
      <c r="E39" s="139"/>
    </row>
    <row r="40" spans="1:15" s="5" customFormat="1" ht="20.100000000000001" customHeight="1" x14ac:dyDescent="0.3">
      <c r="A40" s="55" t="s">
        <v>1204</v>
      </c>
      <c r="B40" s="26"/>
      <c r="C40" s="2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s="5" customFormat="1" ht="20.100000000000001" customHeight="1" x14ac:dyDescent="0.3">
      <c r="A41" s="55" t="s">
        <v>1208</v>
      </c>
      <c r="B41" s="27"/>
      <c r="C41" s="2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s="5" customFormat="1" ht="20.100000000000001" customHeight="1" x14ac:dyDescent="0.3">
      <c r="A42" s="55" t="s">
        <v>1207</v>
      </c>
      <c r="B42" s="26"/>
      <c r="C42" s="27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s="5" customFormat="1" ht="20.100000000000001" customHeight="1" x14ac:dyDescent="0.3">
      <c r="A43" s="55" t="s">
        <v>1206</v>
      </c>
      <c r="C43" s="2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s="5" customFormat="1" ht="20.100000000000001" customHeight="1" x14ac:dyDescent="0.3">
      <c r="A44" s="55" t="s">
        <v>1205</v>
      </c>
      <c r="B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s="5" customFormat="1" ht="20.100000000000001" customHeight="1" x14ac:dyDescent="0.3">
      <c r="A45" s="55" t="s">
        <v>1209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s="30" customFormat="1" ht="20.100000000000001" customHeight="1" x14ac:dyDescent="0.25">
      <c r="A46" s="58"/>
      <c r="B46" s="26"/>
      <c r="C46" s="29"/>
      <c r="D46" s="29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 s="5" customFormat="1" ht="20.100000000000001" customHeight="1" x14ac:dyDescent="0.3">
      <c r="A47" s="55" t="s">
        <v>1210</v>
      </c>
      <c r="B47" s="26" t="s">
        <v>1211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s="26" customFormat="1" ht="20.100000000000001" customHeight="1" x14ac:dyDescent="0.3">
      <c r="A48" s="55"/>
      <c r="D48" s="32"/>
      <c r="E48" s="32"/>
      <c r="F48" s="32"/>
      <c r="G48" s="32"/>
      <c r="H48" s="60"/>
      <c r="I48" s="32"/>
      <c r="J48" s="32"/>
      <c r="K48" s="32"/>
      <c r="L48" s="32"/>
    </row>
  </sheetData>
  <mergeCells count="20">
    <mergeCell ref="A6:H6"/>
    <mergeCell ref="A7:H7"/>
    <mergeCell ref="A12:H12"/>
    <mergeCell ref="A8:H8"/>
    <mergeCell ref="G1:H1"/>
    <mergeCell ref="G2:H2"/>
    <mergeCell ref="G3:H3"/>
    <mergeCell ref="G4:H4"/>
    <mergeCell ref="G5:H5"/>
    <mergeCell ref="H22:H25"/>
    <mergeCell ref="H31:H32"/>
    <mergeCell ref="A31:A32"/>
    <mergeCell ref="B31:B32"/>
    <mergeCell ref="H14:H16"/>
    <mergeCell ref="A14:A16"/>
    <mergeCell ref="B14:B16"/>
    <mergeCell ref="C14:C16"/>
    <mergeCell ref="D14:D16"/>
    <mergeCell ref="E14:E16"/>
    <mergeCell ref="F14:G1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2" fitToHeight="2" orientation="landscape" r:id="rId1"/>
  <headerFooter>
    <oddFooter>&amp;C&amp;"Times New Roman,обычный"&amp;12&amp;P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4" workbookViewId="0">
      <selection activeCell="B48" sqref="B48"/>
    </sheetView>
  </sheetViews>
  <sheetFormatPr defaultRowHeight="15" x14ac:dyDescent="0.25"/>
  <cols>
    <col min="1" max="1" width="29.7109375" style="79" customWidth="1"/>
    <col min="2" max="2" width="25.7109375" style="79" customWidth="1"/>
    <col min="3" max="3" width="16.42578125" style="102" customWidth="1"/>
    <col min="4" max="4" width="15.7109375" style="79" customWidth="1"/>
    <col min="5" max="5" width="11.140625" style="79" customWidth="1"/>
    <col min="6" max="6" width="9.140625" style="79"/>
    <col min="7" max="7" width="20.85546875" style="79" customWidth="1"/>
    <col min="8" max="8" width="15.140625" style="79" customWidth="1"/>
    <col min="9" max="9" width="17.140625" style="79" customWidth="1"/>
    <col min="10" max="10" width="13.28515625" style="79" customWidth="1"/>
    <col min="11" max="11" width="15.5703125" style="79" customWidth="1"/>
    <col min="12" max="12" width="13" customWidth="1"/>
    <col min="14" max="14" width="18.7109375" customWidth="1"/>
  </cols>
  <sheetData>
    <row r="1" spans="1:18" x14ac:dyDescent="0.25">
      <c r="A1" s="80" t="s">
        <v>152</v>
      </c>
      <c r="B1" s="80" t="s">
        <v>153</v>
      </c>
      <c r="C1" s="101" t="s">
        <v>194</v>
      </c>
      <c r="D1" s="80" t="s">
        <v>187</v>
      </c>
      <c r="G1" s="89" t="s">
        <v>1163</v>
      </c>
      <c r="H1" s="89"/>
      <c r="I1" s="157"/>
      <c r="J1" s="89"/>
    </row>
    <row r="2" spans="1:18" x14ac:dyDescent="0.25">
      <c r="A2" s="103" t="s">
        <v>149</v>
      </c>
      <c r="B2" s="102">
        <f>Тепло!D20+Вода!D20+Канал!D20</f>
        <v>122823.41</v>
      </c>
      <c r="C2" s="102">
        <f>Тепло!E20+Вода!E20+Канал!E20</f>
        <v>113827.25068</v>
      </c>
      <c r="D2" s="88">
        <f>C2-B2</f>
        <v>-8996.1593200000061</v>
      </c>
      <c r="G2" s="103" t="s">
        <v>1176</v>
      </c>
      <c r="H2" s="266">
        <f>C2+C13+C18+C32+C34</f>
        <v>198594.85933000001</v>
      </c>
      <c r="I2" s="102"/>
      <c r="J2" s="102"/>
      <c r="K2" s="81"/>
      <c r="L2" s="85"/>
      <c r="M2" s="85"/>
      <c r="N2" s="85" t="s">
        <v>1000</v>
      </c>
      <c r="O2" s="85"/>
      <c r="P2" s="85"/>
      <c r="Q2" s="85"/>
      <c r="R2" s="85"/>
    </row>
    <row r="3" spans="1:18" x14ac:dyDescent="0.25">
      <c r="A3" s="103" t="s">
        <v>150</v>
      </c>
      <c r="B3" s="102">
        <f>Тепло!D21+Вода!D21+Канал!D21+Жезды!D20</f>
        <v>343043.32412659767</v>
      </c>
      <c r="C3" s="102">
        <f>Тепло!E21+Вода!E21+Канал!E21+Жезды!E20</f>
        <v>365642.63394000003</v>
      </c>
      <c r="D3" s="81">
        <f>C3-B3</f>
        <v>22599.30981340236</v>
      </c>
      <c r="G3" s="103"/>
      <c r="H3" s="102"/>
      <c r="I3" s="102"/>
      <c r="J3" s="102"/>
      <c r="K3" s="81"/>
      <c r="L3" s="85"/>
      <c r="M3" s="85"/>
      <c r="N3" s="85"/>
      <c r="O3" s="85"/>
      <c r="P3" s="85"/>
      <c r="Q3" s="85"/>
      <c r="R3" s="85"/>
    </row>
    <row r="4" spans="1:18" x14ac:dyDescent="0.25">
      <c r="A4" s="103" t="s">
        <v>151</v>
      </c>
      <c r="B4" s="102">
        <f>Тепло!D22</f>
        <v>1125202.8607957838</v>
      </c>
      <c r="C4" s="102">
        <f>Тепло!E22</f>
        <v>1378774.69882</v>
      </c>
      <c r="D4" s="81">
        <f>C4-B4</f>
        <v>253571.83802421624</v>
      </c>
      <c r="G4" s="103"/>
      <c r="H4" s="102"/>
      <c r="I4" s="102"/>
      <c r="J4" s="102"/>
      <c r="K4" s="81"/>
      <c r="L4" s="85"/>
      <c r="M4" s="85"/>
      <c r="N4" s="85"/>
      <c r="O4" s="85"/>
      <c r="P4" s="85"/>
      <c r="Q4" s="85"/>
      <c r="R4" s="85"/>
    </row>
    <row r="5" spans="1:18" x14ac:dyDescent="0.25">
      <c r="A5" s="103" t="s">
        <v>190</v>
      </c>
      <c r="B5" s="102"/>
      <c r="C5" s="102">
        <f>Тепло!E23</f>
        <v>94565.099000000002</v>
      </c>
      <c r="D5" s="88">
        <f>C5-B5</f>
        <v>94565.099000000002</v>
      </c>
      <c r="G5" s="103"/>
      <c r="H5" s="102"/>
      <c r="I5" s="102"/>
      <c r="J5" s="102"/>
      <c r="K5" s="87"/>
      <c r="L5" s="85"/>
      <c r="M5" s="85"/>
      <c r="N5" s="85"/>
      <c r="O5" s="85"/>
      <c r="P5" s="85"/>
      <c r="Q5" s="85"/>
      <c r="R5" s="85"/>
    </row>
    <row r="6" spans="1:18" x14ac:dyDescent="0.25">
      <c r="A6" s="103" t="s">
        <v>154</v>
      </c>
      <c r="B6" s="102">
        <f>Вода!D22</f>
        <v>59283.383919485597</v>
      </c>
      <c r="C6" s="102">
        <f>Вода!E22</f>
        <v>30544.937590000001</v>
      </c>
      <c r="D6" s="81">
        <f t="shared" ref="D6:D40" si="0">C6-B6</f>
        <v>-28738.446329485596</v>
      </c>
      <c r="H6" s="81"/>
      <c r="I6" s="81"/>
      <c r="J6" s="81"/>
      <c r="K6" s="81"/>
      <c r="L6" s="85"/>
      <c r="M6" s="85"/>
      <c r="N6" s="85"/>
      <c r="O6" s="85"/>
      <c r="P6" s="85"/>
      <c r="Q6" s="85"/>
      <c r="R6" s="85"/>
    </row>
    <row r="7" spans="1:18" x14ac:dyDescent="0.25">
      <c r="A7" s="103" t="s">
        <v>15</v>
      </c>
      <c r="B7" s="102">
        <f>Тепло!D24+Вода!D23+Канал!D22</f>
        <v>53307.8</v>
      </c>
      <c r="C7" s="102">
        <f>Тепло!E24+Вода!E23+Канал!E22</f>
        <v>60081.576039999993</v>
      </c>
      <c r="D7" s="88">
        <f t="shared" si="0"/>
        <v>6773.7760399999897</v>
      </c>
      <c r="H7" s="81"/>
      <c r="I7" s="81"/>
      <c r="J7" s="81"/>
      <c r="K7" s="81"/>
      <c r="L7" s="85"/>
      <c r="M7" s="85"/>
      <c r="N7" s="85"/>
      <c r="O7" s="85"/>
      <c r="P7" s="85"/>
      <c r="Q7" s="85"/>
      <c r="R7" s="85"/>
    </row>
    <row r="8" spans="1:18" x14ac:dyDescent="0.25">
      <c r="A8" s="103" t="s">
        <v>155</v>
      </c>
      <c r="B8" s="102">
        <f>Тепло!D26+Тепло!D52+Вода!D25+Вода!D55+Канал!D24+Канал!D54+Жезды!D22</f>
        <v>610422.88500000001</v>
      </c>
      <c r="C8" s="102">
        <f>Тепло!E26+Тепло!E52+Вода!E25+Вода!E55+Канал!E24+Канал!E54+Жезды!E22</f>
        <v>714894.06942999992</v>
      </c>
      <c r="D8" s="88">
        <f t="shared" si="0"/>
        <v>104471.18442999991</v>
      </c>
      <c r="H8" s="81"/>
      <c r="I8" s="81"/>
      <c r="J8" s="81"/>
      <c r="K8" s="81"/>
      <c r="L8" s="85"/>
      <c r="M8" s="85"/>
      <c r="N8" s="85"/>
      <c r="O8" s="85"/>
      <c r="P8" s="85"/>
      <c r="Q8" s="85"/>
      <c r="R8" s="85"/>
    </row>
    <row r="9" spans="1:18" x14ac:dyDescent="0.25">
      <c r="A9" s="103" t="s">
        <v>156</v>
      </c>
      <c r="B9" s="102">
        <f>Тепло!D27+Тепло!D53+Вода!D26+Вода!D56+Канал!D25+Канал!D55+Жезды!D23</f>
        <v>32962.837319999999</v>
      </c>
      <c r="C9" s="102">
        <f>Тепло!E27+Тепло!E53+Вода!E26+Вода!E56+Канал!E25+Канал!E55+Жезды!E23</f>
        <v>40779.981260000008</v>
      </c>
      <c r="D9" s="88">
        <f t="shared" si="0"/>
        <v>7817.143940000009</v>
      </c>
      <c r="E9" s="88"/>
      <c r="G9" s="89" t="s">
        <v>193</v>
      </c>
      <c r="H9" s="81" t="s">
        <v>183</v>
      </c>
      <c r="I9" s="81" t="s">
        <v>184</v>
      </c>
      <c r="J9" s="81" t="s">
        <v>185</v>
      </c>
      <c r="K9" s="81" t="s">
        <v>186</v>
      </c>
      <c r="L9" s="85"/>
      <c r="M9" s="85"/>
      <c r="N9" s="85"/>
      <c r="O9" s="85"/>
      <c r="P9" s="85"/>
      <c r="Q9" s="85"/>
      <c r="R9" s="85"/>
    </row>
    <row r="10" spans="1:18" x14ac:dyDescent="0.25">
      <c r="A10" s="103" t="s">
        <v>157</v>
      </c>
      <c r="B10" s="102">
        <f>Тепло!D28+Тепло!D54+Вода!D27+Вода!D57+Канал!D26+Канал!D56+Жезды!D24</f>
        <v>19228.325520000002</v>
      </c>
      <c r="C10" s="102">
        <f>Тепло!E28+Тепло!E54+Вода!E27+Вода!E57+Канал!E26+Канал!E56+Жезды!E24</f>
        <v>22051.579000000002</v>
      </c>
      <c r="D10" s="88">
        <f t="shared" si="0"/>
        <v>2823.2534799999994</v>
      </c>
      <c r="E10" s="88"/>
      <c r="G10" s="79" t="s">
        <v>189</v>
      </c>
      <c r="H10" s="81">
        <v>126</v>
      </c>
      <c r="I10" s="81">
        <v>126</v>
      </c>
      <c r="J10" s="81">
        <v>150</v>
      </c>
      <c r="K10" s="81">
        <f>2+1</f>
        <v>3</v>
      </c>
      <c r="L10" s="85"/>
      <c r="M10" s="85"/>
      <c r="N10" s="85"/>
      <c r="O10" s="85"/>
      <c r="P10" s="85"/>
      <c r="Q10" s="85"/>
      <c r="R10" s="85"/>
    </row>
    <row r="11" spans="1:18" x14ac:dyDescent="0.25">
      <c r="A11" s="103" t="s">
        <v>131</v>
      </c>
      <c r="B11" s="102">
        <f>Тепло!D29+Тепло!D55+Вода!D28+Вода!D58+Канал!D27+Канал!D57+Жезды!D25</f>
        <v>9152.1152000000002</v>
      </c>
      <c r="C11" s="102">
        <f>Тепло!E29+Тепло!E55+Вода!E28+Вода!E58+Канал!E27+Канал!E57+Жезды!E25</f>
        <v>10156.041000000001</v>
      </c>
      <c r="D11" s="88">
        <f t="shared" si="0"/>
        <v>1003.9258000000009</v>
      </c>
      <c r="E11" s="88"/>
      <c r="G11" s="79" t="s">
        <v>188</v>
      </c>
      <c r="H11" s="81">
        <v>19</v>
      </c>
      <c r="I11" s="81">
        <v>19</v>
      </c>
      <c r="J11" s="81">
        <v>23</v>
      </c>
      <c r="K11" s="81">
        <v>0</v>
      </c>
      <c r="L11" s="85"/>
      <c r="M11" s="85"/>
      <c r="N11" s="85"/>
      <c r="O11" s="85"/>
      <c r="P11" s="85"/>
      <c r="Q11" s="85"/>
      <c r="R11" s="85"/>
    </row>
    <row r="12" spans="1:18" x14ac:dyDescent="0.25">
      <c r="A12" s="103" t="s">
        <v>158</v>
      </c>
      <c r="B12" s="102">
        <f>Тепло!D30+Вода!D29+Канал!D28</f>
        <v>214530.37</v>
      </c>
      <c r="C12" s="102">
        <f>Тепло!E30+Вода!E29+Канал!E28</f>
        <v>334432.55687000003</v>
      </c>
      <c r="D12" s="88">
        <f t="shared" si="0"/>
        <v>119902.18687000003</v>
      </c>
      <c r="H12" s="82">
        <f>H10+H11</f>
        <v>145</v>
      </c>
      <c r="I12" s="82">
        <f t="shared" ref="I12:K12" si="1">I10+I11</f>
        <v>145</v>
      </c>
      <c r="J12" s="82">
        <f t="shared" si="1"/>
        <v>173</v>
      </c>
      <c r="K12" s="82">
        <f t="shared" si="1"/>
        <v>3</v>
      </c>
      <c r="L12" s="85"/>
      <c r="M12" s="85"/>
      <c r="N12" s="85"/>
      <c r="O12" s="85"/>
      <c r="P12" s="85"/>
      <c r="Q12" s="85"/>
      <c r="R12" s="85"/>
    </row>
    <row r="13" spans="1:18" x14ac:dyDescent="0.25">
      <c r="A13" s="103" t="s">
        <v>159</v>
      </c>
      <c r="B13" s="102">
        <f>Тепло!D31+Вода!D30+Канал!D29</f>
        <v>78469.91</v>
      </c>
      <c r="C13" s="102">
        <f>Тепло!E31+Вода!E30+Канал!E29</f>
        <v>70205.258369999996</v>
      </c>
      <c r="D13" s="88">
        <f t="shared" si="0"/>
        <v>-8264.6516300000076</v>
      </c>
      <c r="K13" s="82">
        <f>H12+I12+J12+K12</f>
        <v>466</v>
      </c>
    </row>
    <row r="14" spans="1:18" x14ac:dyDescent="0.25">
      <c r="A14" s="103" t="s">
        <v>160</v>
      </c>
      <c r="B14" s="102">
        <f>Тепло!D34+Вода!D33+Канал!D32</f>
        <v>2044.96</v>
      </c>
      <c r="C14" s="102">
        <f>Тепло!E34+Вода!E33+Канал!E32</f>
        <v>1333.61753</v>
      </c>
      <c r="D14" s="88">
        <f t="shared" si="0"/>
        <v>-711.34247000000005</v>
      </c>
    </row>
    <row r="15" spans="1:18" s="57" customFormat="1" x14ac:dyDescent="0.25">
      <c r="A15" s="103" t="s">
        <v>161</v>
      </c>
      <c r="B15" s="102">
        <f>Тепло!D35+Вода!D34+Канал!D33</f>
        <v>5445</v>
      </c>
      <c r="C15" s="102">
        <f>Тепло!E35+Вода!E34+Канал!E33</f>
        <v>4482.9971099999984</v>
      </c>
      <c r="D15" s="102">
        <f t="shared" si="0"/>
        <v>-962.00289000000157</v>
      </c>
      <c r="E15" s="103"/>
      <c r="F15" s="103"/>
      <c r="G15" s="103"/>
      <c r="H15" s="103"/>
      <c r="I15" s="103"/>
      <c r="J15" s="103"/>
      <c r="K15" s="103"/>
    </row>
    <row r="16" spans="1:18" x14ac:dyDescent="0.25">
      <c r="A16" s="103" t="s">
        <v>162</v>
      </c>
      <c r="B16" s="102">
        <f>Тепло!D36+Вода!D35+Канал!D34</f>
        <v>1418.4</v>
      </c>
      <c r="C16" s="102">
        <f>Тепло!E36+Вода!E35+Канал!E34</f>
        <v>4996.5396099999998</v>
      </c>
      <c r="D16" s="88">
        <f t="shared" si="0"/>
        <v>3578.1396099999997</v>
      </c>
    </row>
    <row r="17" spans="1:12" s="57" customFormat="1" x14ac:dyDescent="0.25">
      <c r="A17" s="103" t="s">
        <v>163</v>
      </c>
      <c r="B17" s="102">
        <f>Тепло!D38+Вода!D37+Канал!D36</f>
        <v>1618.54</v>
      </c>
      <c r="C17" s="102">
        <f>Тепло!E38+Вода!E37+Канал!E36</f>
        <v>603.81299999999999</v>
      </c>
      <c r="D17" s="102">
        <f t="shared" si="0"/>
        <v>-1014.727</v>
      </c>
      <c r="E17" s="103"/>
      <c r="F17" s="103"/>
      <c r="G17" s="103"/>
      <c r="H17" s="103"/>
      <c r="I17" s="103"/>
      <c r="J17" s="103"/>
      <c r="K17" s="103"/>
      <c r="L17" s="135"/>
    </row>
    <row r="18" spans="1:12" x14ac:dyDescent="0.25">
      <c r="A18" s="103" t="s">
        <v>171</v>
      </c>
      <c r="B18" s="102">
        <f>Тепло!D37+Вода!D36+Канал!D35</f>
        <v>11732.670000000002</v>
      </c>
      <c r="C18" s="102">
        <f>Тепло!E37+Вода!E36+Канал!E35</f>
        <v>12877.059810000001</v>
      </c>
      <c r="D18" s="88">
        <f t="shared" si="0"/>
        <v>1144.3898099999988</v>
      </c>
      <c r="H18" s="88" t="s">
        <v>1182</v>
      </c>
      <c r="I18" s="88"/>
      <c r="J18" s="88"/>
      <c r="K18" s="88"/>
      <c r="L18" s="136"/>
    </row>
    <row r="19" spans="1:12" x14ac:dyDescent="0.25">
      <c r="A19" s="103" t="s">
        <v>164</v>
      </c>
      <c r="B19" s="102">
        <f>Тепло!D39+Вода!D38+Канал!D37</f>
        <v>10705.449999999999</v>
      </c>
      <c r="C19" s="102">
        <f>Тепло!E39+Вода!E38+Канал!E37</f>
        <v>11120.24192</v>
      </c>
      <c r="D19" s="88">
        <f t="shared" si="0"/>
        <v>414.79192000000148</v>
      </c>
      <c r="H19" s="88">
        <f>C2+C13+C18+C32+C34</f>
        <v>198594.85933000001</v>
      </c>
      <c r="J19" s="253"/>
    </row>
    <row r="20" spans="1:12" x14ac:dyDescent="0.25">
      <c r="A20" s="103" t="s">
        <v>165</v>
      </c>
      <c r="B20" s="102">
        <f>Тепло!D44+Вода!D45+Канал!D44</f>
        <v>130</v>
      </c>
      <c r="C20" s="102">
        <f>Тепло!E44+Вода!E45+Канал!E44</f>
        <v>388</v>
      </c>
      <c r="D20" s="88">
        <f t="shared" si="0"/>
        <v>258</v>
      </c>
      <c r="H20" s="88"/>
      <c r="I20" s="88"/>
      <c r="J20" s="88"/>
    </row>
    <row r="21" spans="1:12" x14ac:dyDescent="0.25">
      <c r="A21" s="103" t="s">
        <v>166</v>
      </c>
      <c r="B21" s="102">
        <f>Тепло!D45+Вода!D47+Канал!D46</f>
        <v>1240.5900000000001</v>
      </c>
      <c r="C21" s="102">
        <f>Тепло!E45+Вода!E47+Канал!E46</f>
        <v>10918.638430000001</v>
      </c>
      <c r="D21" s="88">
        <f>C21-B21</f>
        <v>9678.0484300000007</v>
      </c>
    </row>
    <row r="22" spans="1:12" x14ac:dyDescent="0.25">
      <c r="A22" s="79" t="s">
        <v>167</v>
      </c>
      <c r="B22" s="81">
        <f>Тепло!D46+Вода!D48+Канал!D47</f>
        <v>900</v>
      </c>
      <c r="C22" s="102">
        <f>Тепло!E46+Вода!E48+Канал!E47</f>
        <v>1948.4279999999999</v>
      </c>
      <c r="D22" s="88">
        <f t="shared" si="0"/>
        <v>1048.4279999999999</v>
      </c>
    </row>
    <row r="23" spans="1:12" x14ac:dyDescent="0.25">
      <c r="A23" s="79" t="s">
        <v>168</v>
      </c>
      <c r="B23" s="81">
        <f>Тепло!D47+Вода!D49+Канал!D48</f>
        <v>224.00000000000003</v>
      </c>
      <c r="C23" s="102">
        <f>Тепло!E47+Вода!E49+Канал!E48</f>
        <v>0</v>
      </c>
      <c r="D23" s="88">
        <f t="shared" si="0"/>
        <v>-224.00000000000003</v>
      </c>
    </row>
    <row r="24" spans="1:12" x14ac:dyDescent="0.25">
      <c r="A24" s="79" t="s">
        <v>169</v>
      </c>
      <c r="B24" s="81">
        <f>Тепло!D48+Вода!D50+Канал!D49</f>
        <v>618</v>
      </c>
      <c r="C24" s="102">
        <f>Тепло!E48+Вода!E50+Канал!E49</f>
        <v>3779.0050000000006</v>
      </c>
      <c r="D24" s="88">
        <f t="shared" si="0"/>
        <v>3161.0050000000006</v>
      </c>
    </row>
    <row r="25" spans="1:12" x14ac:dyDescent="0.25">
      <c r="A25" s="79" t="s">
        <v>170</v>
      </c>
      <c r="B25" s="81">
        <f>Тепло!D49+Вода!D52+Канал!D51</f>
        <v>2263.31</v>
      </c>
      <c r="C25" s="102">
        <f>Тепло!E49+Вода!E52+Канал!E51</f>
        <v>1706.3420000000001</v>
      </c>
      <c r="D25" s="88">
        <f t="shared" si="0"/>
        <v>-556.96799999999985</v>
      </c>
    </row>
    <row r="26" spans="1:12" x14ac:dyDescent="0.25">
      <c r="A26" s="79" t="s">
        <v>172</v>
      </c>
      <c r="B26" s="81">
        <f>Канал!D45</f>
        <v>600</v>
      </c>
      <c r="C26" s="102">
        <f>Канал!E45</f>
        <v>445</v>
      </c>
      <c r="D26" s="88">
        <f t="shared" si="0"/>
        <v>-155</v>
      </c>
    </row>
    <row r="27" spans="1:12" x14ac:dyDescent="0.25">
      <c r="A27" s="79" t="s">
        <v>181</v>
      </c>
      <c r="B27" s="81">
        <f>Вода!D46</f>
        <v>6764.2</v>
      </c>
      <c r="C27" s="102">
        <f>Вода!E46</f>
        <v>3100</v>
      </c>
      <c r="D27" s="88">
        <f t="shared" si="0"/>
        <v>-3664.2</v>
      </c>
    </row>
    <row r="28" spans="1:12" x14ac:dyDescent="0.25">
      <c r="A28" s="83" t="s">
        <v>173</v>
      </c>
      <c r="B28" s="84">
        <f>Вода!D51+Канал!D50</f>
        <v>1059</v>
      </c>
      <c r="C28" s="104">
        <f>Вода!E51+Канал!E50</f>
        <v>948.46734000000004</v>
      </c>
      <c r="D28" s="84">
        <f t="shared" si="0"/>
        <v>-110.53265999999996</v>
      </c>
    </row>
    <row r="29" spans="1:12" x14ac:dyDescent="0.25">
      <c r="A29" s="79" t="s">
        <v>180</v>
      </c>
      <c r="B29" s="81">
        <f>Тепло!D56+Вода!D59+Канал!D58</f>
        <v>35515.57</v>
      </c>
      <c r="C29" s="102">
        <f>Тепло!E56+Вода!E59+Канал!E58</f>
        <v>50611.25056</v>
      </c>
      <c r="D29" s="88">
        <f t="shared" si="0"/>
        <v>15095.680560000001</v>
      </c>
    </row>
    <row r="30" spans="1:12" s="57" customFormat="1" x14ac:dyDescent="0.25">
      <c r="A30" s="103" t="s">
        <v>174</v>
      </c>
      <c r="B30" s="102">
        <f>Тепло!D58+Вода!D61+Канал!D60</f>
        <v>1948.09</v>
      </c>
      <c r="C30" s="102">
        <f>Тепло!E58+Вода!E61+Канал!E60</f>
        <v>1543.7884199999999</v>
      </c>
      <c r="D30" s="102">
        <f t="shared" si="0"/>
        <v>-404.30158000000006</v>
      </c>
      <c r="E30" s="103"/>
      <c r="F30" s="103"/>
      <c r="G30" s="103"/>
      <c r="H30" s="103"/>
      <c r="I30" s="103"/>
      <c r="J30" s="103"/>
      <c r="K30" s="103"/>
    </row>
    <row r="31" spans="1:12" x14ac:dyDescent="0.25">
      <c r="A31" s="79" t="s">
        <v>175</v>
      </c>
      <c r="B31" s="81">
        <f>Тепло!D59+Вода!D62+Канал!D61</f>
        <v>1432.71</v>
      </c>
      <c r="C31" s="102">
        <f>Тепло!E59+Вода!E62+Канал!E61</f>
        <v>3632.3900599999997</v>
      </c>
      <c r="D31" s="88">
        <f t="shared" si="0"/>
        <v>2199.6800599999997</v>
      </c>
      <c r="G31" s="103"/>
    </row>
    <row r="32" spans="1:12" x14ac:dyDescent="0.25">
      <c r="A32" s="79" t="s">
        <v>176</v>
      </c>
      <c r="B32" s="81">
        <f>Тепло!D60+Вода!D63+Канал!D62</f>
        <v>475</v>
      </c>
      <c r="C32" s="102">
        <f>Тепло!E60+Вода!E63+Канал!E62</f>
        <v>358.17798000000005</v>
      </c>
      <c r="D32" s="88">
        <f t="shared" si="0"/>
        <v>-116.82201999999995</v>
      </c>
      <c r="G32" s="103"/>
    </row>
    <row r="33" spans="1:11" x14ac:dyDescent="0.25">
      <c r="A33" s="79" t="s">
        <v>177</v>
      </c>
      <c r="B33" s="81">
        <f>Тепло!D61+Вода!D64+Канал!D63</f>
        <v>280</v>
      </c>
      <c r="C33" s="102">
        <f>Тепло!E61+Вода!E64+Канал!E63</f>
        <v>513.44200000000001</v>
      </c>
      <c r="D33" s="88">
        <f t="shared" si="0"/>
        <v>233.44200000000001</v>
      </c>
    </row>
    <row r="34" spans="1:11" x14ac:dyDescent="0.25">
      <c r="A34" s="79" t="s">
        <v>783</v>
      </c>
      <c r="B34" s="81">
        <f>Тепло!D62+Вода!D65+Канал!D64</f>
        <v>1457.25</v>
      </c>
      <c r="C34" s="102">
        <f>Тепло!E62+Вода!E65+Канал!E64</f>
        <v>1327.11249</v>
      </c>
      <c r="D34" s="88">
        <f t="shared" si="0"/>
        <v>-130.13751000000002</v>
      </c>
    </row>
    <row r="35" spans="1:11" s="57" customFormat="1" x14ac:dyDescent="0.25">
      <c r="A35" s="128" t="s">
        <v>178</v>
      </c>
      <c r="B35" s="127">
        <f>Тепло!D63+Вода!D66+Канал!D65</f>
        <v>188.14</v>
      </c>
      <c r="C35" s="127">
        <f>Тепло!E63+Вода!E66+Канал!E65</f>
        <v>147.76785000000001</v>
      </c>
      <c r="D35" s="127">
        <f t="shared" si="0"/>
        <v>-40.372149999999976</v>
      </c>
      <c r="E35" s="103"/>
      <c r="F35" s="103"/>
      <c r="G35" s="103"/>
      <c r="H35" s="103"/>
      <c r="I35" s="103"/>
      <c r="J35" s="103"/>
      <c r="K35" s="103"/>
    </row>
    <row r="36" spans="1:11" x14ac:dyDescent="0.25">
      <c r="A36" s="109" t="s">
        <v>179</v>
      </c>
      <c r="B36" s="105">
        <f>Тепло!D64+Вода!D67+Канал!D66</f>
        <v>391.18</v>
      </c>
      <c r="C36" s="127">
        <f>Тепло!E64+Вода!E67+Канал!E66</f>
        <v>152</v>
      </c>
      <c r="D36" s="105">
        <f t="shared" si="0"/>
        <v>-239.18</v>
      </c>
      <c r="G36" s="88"/>
    </row>
    <row r="37" spans="1:11" x14ac:dyDescent="0.25">
      <c r="A37" s="83" t="s">
        <v>27</v>
      </c>
      <c r="B37" s="84"/>
      <c r="C37" s="104">
        <f>Тепло!E65+Вода!E68+Канал!E67</f>
        <v>75030.800579999996</v>
      </c>
      <c r="D37" s="84"/>
      <c r="E37" s="106"/>
      <c r="F37" s="106"/>
      <c r="G37" s="88"/>
      <c r="H37" s="106"/>
      <c r="I37" s="106"/>
      <c r="J37" s="106"/>
      <c r="K37" s="106"/>
    </row>
    <row r="38" spans="1:11" x14ac:dyDescent="0.25">
      <c r="A38" s="79" t="s">
        <v>196</v>
      </c>
      <c r="B38" s="82">
        <f>SUM(B2:B37)</f>
        <v>2756879.281881867</v>
      </c>
      <c r="C38" s="101">
        <f>SUM(C2:C37)</f>
        <v>3427920.5616899994</v>
      </c>
      <c r="D38" s="82">
        <f t="shared" si="0"/>
        <v>671041.27980813244</v>
      </c>
    </row>
    <row r="39" spans="1:11" x14ac:dyDescent="0.25">
      <c r="A39" s="79" t="s">
        <v>195</v>
      </c>
      <c r="B39" s="81">
        <f>Тепло!D75+Вода!D78+Канал!D76</f>
        <v>620000</v>
      </c>
      <c r="C39" s="102">
        <f>Тепло!E75+Вода!E78+Канал!E76</f>
        <v>2004733.03571</v>
      </c>
      <c r="D39" s="88">
        <f t="shared" si="0"/>
        <v>1384733.03571</v>
      </c>
    </row>
    <row r="40" spans="1:11" x14ac:dyDescent="0.25">
      <c r="A40" s="79" t="s">
        <v>824</v>
      </c>
      <c r="B40" s="82">
        <f>B38-B39</f>
        <v>2136879.281881867</v>
      </c>
      <c r="C40" s="101">
        <f>Данные!C38-Данные!C39</f>
        <v>1423187.5259799995</v>
      </c>
      <c r="D40" s="82">
        <f t="shared" si="0"/>
        <v>-713691.75590186752</v>
      </c>
    </row>
    <row r="42" spans="1:11" x14ac:dyDescent="0.25">
      <c r="B42" s="129" t="s">
        <v>997</v>
      </c>
      <c r="C42" s="102">
        <f>'ЗП 2019'!Y636</f>
        <v>588851.88</v>
      </c>
      <c r="D42" s="88">
        <f>C38+C42</f>
        <v>4016772.4416899993</v>
      </c>
      <c r="I42" s="106"/>
    </row>
    <row r="43" spans="1:11" x14ac:dyDescent="0.25">
      <c r="A43" s="106"/>
      <c r="B43" s="129"/>
      <c r="D43" s="106"/>
      <c r="E43" s="106"/>
      <c r="F43" s="106"/>
      <c r="G43" s="106"/>
      <c r="H43" s="106"/>
      <c r="I43" s="88"/>
      <c r="J43" s="106"/>
      <c r="K43" s="106"/>
    </row>
    <row r="44" spans="1:11" x14ac:dyDescent="0.25">
      <c r="B44" s="82"/>
      <c r="C44" s="101" t="s">
        <v>1191</v>
      </c>
      <c r="D44" s="88"/>
      <c r="G44" s="140"/>
      <c r="H44" s="88"/>
      <c r="I44" s="88"/>
    </row>
    <row r="45" spans="1:11" x14ac:dyDescent="0.25">
      <c r="B45" s="129"/>
      <c r="G45" s="141"/>
      <c r="H45" s="88"/>
      <c r="I45" s="142"/>
    </row>
    <row r="46" spans="1:11" x14ac:dyDescent="0.25">
      <c r="B46" s="129"/>
      <c r="C46" s="289"/>
      <c r="D46" s="88"/>
      <c r="G46" s="88"/>
      <c r="H46" s="88"/>
      <c r="I46" s="88"/>
    </row>
    <row r="47" spans="1:11" x14ac:dyDescent="0.25">
      <c r="B47" s="129"/>
      <c r="C47" s="290"/>
      <c r="G47" s="88"/>
      <c r="H47" s="88"/>
      <c r="I47" s="88"/>
    </row>
    <row r="48" spans="1:11" x14ac:dyDescent="0.25">
      <c r="G48" s="88"/>
      <c r="H48" s="88"/>
      <c r="I48" s="88"/>
    </row>
    <row r="49" spans="3:12" x14ac:dyDescent="0.25">
      <c r="G49" s="88"/>
      <c r="H49" s="88"/>
      <c r="I49" s="88"/>
    </row>
    <row r="50" spans="3:12" x14ac:dyDescent="0.25">
      <c r="C50" s="291"/>
      <c r="G50" s="88"/>
      <c r="H50" s="88"/>
      <c r="I50" s="88"/>
      <c r="K50" s="88"/>
    </row>
    <row r="51" spans="3:12" x14ac:dyDescent="0.25">
      <c r="I51" s="88"/>
      <c r="K51" s="88"/>
      <c r="L51" s="85"/>
    </row>
    <row r="52" spans="3:12" x14ac:dyDescent="0.25">
      <c r="I52" s="88"/>
      <c r="K52" s="88"/>
    </row>
    <row r="53" spans="3:12" x14ac:dyDescent="0.25">
      <c r="I53" s="88"/>
      <c r="J53" s="88"/>
    </row>
    <row r="54" spans="3:12" x14ac:dyDescent="0.25">
      <c r="I54" s="88"/>
    </row>
    <row r="55" spans="3:12" x14ac:dyDescent="0.25">
      <c r="I55" s="88"/>
      <c r="K55" s="88"/>
    </row>
    <row r="56" spans="3:12" x14ac:dyDescent="0.25">
      <c r="H56" s="143"/>
      <c r="I56" s="88"/>
    </row>
    <row r="57" spans="3:12" x14ac:dyDescent="0.25">
      <c r="I57" s="88"/>
    </row>
    <row r="58" spans="3:12" x14ac:dyDescent="0.25">
      <c r="I58" s="88"/>
    </row>
    <row r="59" spans="3:12" x14ac:dyDescent="0.25">
      <c r="I59" s="88"/>
    </row>
    <row r="60" spans="3:12" x14ac:dyDescent="0.25">
      <c r="I60" s="88"/>
    </row>
    <row r="61" spans="3:12" x14ac:dyDescent="0.25">
      <c r="I61" s="88"/>
    </row>
    <row r="63" spans="3:12" x14ac:dyDescent="0.25">
      <c r="I63" s="8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S658"/>
  <sheetViews>
    <sheetView workbookViewId="0">
      <selection activeCell="B48" sqref="B48"/>
    </sheetView>
  </sheetViews>
  <sheetFormatPr defaultColWidth="9.140625" defaultRowHeight="11.25" outlineLevelRow="3" outlineLevelCol="1" x14ac:dyDescent="0.2"/>
  <cols>
    <col min="1" max="1" width="56" style="165" customWidth="1"/>
    <col min="2" max="3" width="12.28515625" style="165" hidden="1" customWidth="1"/>
    <col min="4" max="4" width="15" style="165" hidden="1" customWidth="1"/>
    <col min="5" max="5" width="18.28515625" style="165" customWidth="1" collapsed="1"/>
    <col min="6" max="13" width="15" style="165" hidden="1" customWidth="1" outlineLevel="1"/>
    <col min="14" max="15" width="15" style="165" customWidth="1" outlineLevel="1"/>
    <col min="16" max="24" width="15" style="165" hidden="1" customWidth="1" outlineLevel="1"/>
    <col min="25" max="26" width="15" style="165" customWidth="1" outlineLevel="1"/>
    <col min="27" max="33" width="15" style="165" hidden="1" customWidth="1" outlineLevel="1"/>
    <col min="34" max="34" width="15" style="165" customWidth="1" outlineLevel="1"/>
    <col min="35" max="35" width="15" style="165" hidden="1" customWidth="1" outlineLevel="1"/>
    <col min="36" max="36" width="18.140625" style="165" hidden="1" customWidth="1"/>
    <col min="37" max="53" width="15" style="165" hidden="1" customWidth="1" outlineLevel="1"/>
    <col min="54" max="54" width="19" style="165" hidden="1" customWidth="1"/>
    <col min="55" max="58" width="15" style="165" hidden="1" customWidth="1" outlineLevel="1"/>
    <col min="59" max="59" width="15" style="165" hidden="1" customWidth="1"/>
    <col min="60" max="60" width="18.7109375" style="165" customWidth="1"/>
    <col min="61" max="63" width="15" style="165" customWidth="1" outlineLevel="1"/>
    <col min="64" max="64" width="21" style="165" hidden="1" customWidth="1"/>
    <col min="65" max="68" width="15" style="165" hidden="1" customWidth="1" outlineLevel="1"/>
    <col min="69" max="69" width="16.7109375" style="165" hidden="1" customWidth="1"/>
    <col min="70" max="70" width="15" style="165" hidden="1" customWidth="1" outlineLevel="1"/>
    <col min="71" max="256" width="9.140625" style="166"/>
    <col min="257" max="257" width="56" style="166" customWidth="1"/>
    <col min="258" max="260" width="0" style="166" hidden="1" customWidth="1"/>
    <col min="261" max="261" width="18.28515625" style="166" customWidth="1"/>
    <col min="262" max="291" width="15" style="166" customWidth="1"/>
    <col min="292" max="315" width="0" style="166" hidden="1" customWidth="1"/>
    <col min="316" max="316" width="18.7109375" style="166" customWidth="1"/>
    <col min="317" max="319" width="15" style="166" customWidth="1"/>
    <col min="320" max="326" width="0" style="166" hidden="1" customWidth="1"/>
    <col min="327" max="512" width="9.140625" style="166"/>
    <col min="513" max="513" width="56" style="166" customWidth="1"/>
    <col min="514" max="516" width="0" style="166" hidden="1" customWidth="1"/>
    <col min="517" max="517" width="18.28515625" style="166" customWidth="1"/>
    <col min="518" max="547" width="15" style="166" customWidth="1"/>
    <col min="548" max="571" width="0" style="166" hidden="1" customWidth="1"/>
    <col min="572" max="572" width="18.7109375" style="166" customWidth="1"/>
    <col min="573" max="575" width="15" style="166" customWidth="1"/>
    <col min="576" max="582" width="0" style="166" hidden="1" customWidth="1"/>
    <col min="583" max="768" width="9.140625" style="166"/>
    <col min="769" max="769" width="56" style="166" customWidth="1"/>
    <col min="770" max="772" width="0" style="166" hidden="1" customWidth="1"/>
    <col min="773" max="773" width="18.28515625" style="166" customWidth="1"/>
    <col min="774" max="803" width="15" style="166" customWidth="1"/>
    <col min="804" max="827" width="0" style="166" hidden="1" customWidth="1"/>
    <col min="828" max="828" width="18.7109375" style="166" customWidth="1"/>
    <col min="829" max="831" width="15" style="166" customWidth="1"/>
    <col min="832" max="838" width="0" style="166" hidden="1" customWidth="1"/>
    <col min="839" max="1024" width="9.140625" style="166"/>
    <col min="1025" max="1025" width="56" style="166" customWidth="1"/>
    <col min="1026" max="1028" width="0" style="166" hidden="1" customWidth="1"/>
    <col min="1029" max="1029" width="18.28515625" style="166" customWidth="1"/>
    <col min="1030" max="1059" width="15" style="166" customWidth="1"/>
    <col min="1060" max="1083" width="0" style="166" hidden="1" customWidth="1"/>
    <col min="1084" max="1084" width="18.7109375" style="166" customWidth="1"/>
    <col min="1085" max="1087" width="15" style="166" customWidth="1"/>
    <col min="1088" max="1094" width="0" style="166" hidden="1" customWidth="1"/>
    <col min="1095" max="1280" width="9.140625" style="166"/>
    <col min="1281" max="1281" width="56" style="166" customWidth="1"/>
    <col min="1282" max="1284" width="0" style="166" hidden="1" customWidth="1"/>
    <col min="1285" max="1285" width="18.28515625" style="166" customWidth="1"/>
    <col min="1286" max="1315" width="15" style="166" customWidth="1"/>
    <col min="1316" max="1339" width="0" style="166" hidden="1" customWidth="1"/>
    <col min="1340" max="1340" width="18.7109375" style="166" customWidth="1"/>
    <col min="1341" max="1343" width="15" style="166" customWidth="1"/>
    <col min="1344" max="1350" width="0" style="166" hidden="1" customWidth="1"/>
    <col min="1351" max="1536" width="9.140625" style="166"/>
    <col min="1537" max="1537" width="56" style="166" customWidth="1"/>
    <col min="1538" max="1540" width="0" style="166" hidden="1" customWidth="1"/>
    <col min="1541" max="1541" width="18.28515625" style="166" customWidth="1"/>
    <col min="1542" max="1571" width="15" style="166" customWidth="1"/>
    <col min="1572" max="1595" width="0" style="166" hidden="1" customWidth="1"/>
    <col min="1596" max="1596" width="18.7109375" style="166" customWidth="1"/>
    <col min="1597" max="1599" width="15" style="166" customWidth="1"/>
    <col min="1600" max="1606" width="0" style="166" hidden="1" customWidth="1"/>
    <col min="1607" max="1792" width="9.140625" style="166"/>
    <col min="1793" max="1793" width="56" style="166" customWidth="1"/>
    <col min="1794" max="1796" width="0" style="166" hidden="1" customWidth="1"/>
    <col min="1797" max="1797" width="18.28515625" style="166" customWidth="1"/>
    <col min="1798" max="1827" width="15" style="166" customWidth="1"/>
    <col min="1828" max="1851" width="0" style="166" hidden="1" customWidth="1"/>
    <col min="1852" max="1852" width="18.7109375" style="166" customWidth="1"/>
    <col min="1853" max="1855" width="15" style="166" customWidth="1"/>
    <col min="1856" max="1862" width="0" style="166" hidden="1" customWidth="1"/>
    <col min="1863" max="2048" width="9.140625" style="166"/>
    <col min="2049" max="2049" width="56" style="166" customWidth="1"/>
    <col min="2050" max="2052" width="0" style="166" hidden="1" customWidth="1"/>
    <col min="2053" max="2053" width="18.28515625" style="166" customWidth="1"/>
    <col min="2054" max="2083" width="15" style="166" customWidth="1"/>
    <col min="2084" max="2107" width="0" style="166" hidden="1" customWidth="1"/>
    <col min="2108" max="2108" width="18.7109375" style="166" customWidth="1"/>
    <col min="2109" max="2111" width="15" style="166" customWidth="1"/>
    <col min="2112" max="2118" width="0" style="166" hidden="1" customWidth="1"/>
    <col min="2119" max="2304" width="9.140625" style="166"/>
    <col min="2305" max="2305" width="56" style="166" customWidth="1"/>
    <col min="2306" max="2308" width="0" style="166" hidden="1" customWidth="1"/>
    <col min="2309" max="2309" width="18.28515625" style="166" customWidth="1"/>
    <col min="2310" max="2339" width="15" style="166" customWidth="1"/>
    <col min="2340" max="2363" width="0" style="166" hidden="1" customWidth="1"/>
    <col min="2364" max="2364" width="18.7109375" style="166" customWidth="1"/>
    <col min="2365" max="2367" width="15" style="166" customWidth="1"/>
    <col min="2368" max="2374" width="0" style="166" hidden="1" customWidth="1"/>
    <col min="2375" max="2560" width="9.140625" style="166"/>
    <col min="2561" max="2561" width="56" style="166" customWidth="1"/>
    <col min="2562" max="2564" width="0" style="166" hidden="1" customWidth="1"/>
    <col min="2565" max="2565" width="18.28515625" style="166" customWidth="1"/>
    <col min="2566" max="2595" width="15" style="166" customWidth="1"/>
    <col min="2596" max="2619" width="0" style="166" hidden="1" customWidth="1"/>
    <col min="2620" max="2620" width="18.7109375" style="166" customWidth="1"/>
    <col min="2621" max="2623" width="15" style="166" customWidth="1"/>
    <col min="2624" max="2630" width="0" style="166" hidden="1" customWidth="1"/>
    <col min="2631" max="2816" width="9.140625" style="166"/>
    <col min="2817" max="2817" width="56" style="166" customWidth="1"/>
    <col min="2818" max="2820" width="0" style="166" hidden="1" customWidth="1"/>
    <col min="2821" max="2821" width="18.28515625" style="166" customWidth="1"/>
    <col min="2822" max="2851" width="15" style="166" customWidth="1"/>
    <col min="2852" max="2875" width="0" style="166" hidden="1" customWidth="1"/>
    <col min="2876" max="2876" width="18.7109375" style="166" customWidth="1"/>
    <col min="2877" max="2879" width="15" style="166" customWidth="1"/>
    <col min="2880" max="2886" width="0" style="166" hidden="1" customWidth="1"/>
    <col min="2887" max="3072" width="9.140625" style="166"/>
    <col min="3073" max="3073" width="56" style="166" customWidth="1"/>
    <col min="3074" max="3076" width="0" style="166" hidden="1" customWidth="1"/>
    <col min="3077" max="3077" width="18.28515625" style="166" customWidth="1"/>
    <col min="3078" max="3107" width="15" style="166" customWidth="1"/>
    <col min="3108" max="3131" width="0" style="166" hidden="1" customWidth="1"/>
    <col min="3132" max="3132" width="18.7109375" style="166" customWidth="1"/>
    <col min="3133" max="3135" width="15" style="166" customWidth="1"/>
    <col min="3136" max="3142" width="0" style="166" hidden="1" customWidth="1"/>
    <col min="3143" max="3328" width="9.140625" style="166"/>
    <col min="3329" max="3329" width="56" style="166" customWidth="1"/>
    <col min="3330" max="3332" width="0" style="166" hidden="1" customWidth="1"/>
    <col min="3333" max="3333" width="18.28515625" style="166" customWidth="1"/>
    <col min="3334" max="3363" width="15" style="166" customWidth="1"/>
    <col min="3364" max="3387" width="0" style="166" hidden="1" customWidth="1"/>
    <col min="3388" max="3388" width="18.7109375" style="166" customWidth="1"/>
    <col min="3389" max="3391" width="15" style="166" customWidth="1"/>
    <col min="3392" max="3398" width="0" style="166" hidden="1" customWidth="1"/>
    <col min="3399" max="3584" width="9.140625" style="166"/>
    <col min="3585" max="3585" width="56" style="166" customWidth="1"/>
    <col min="3586" max="3588" width="0" style="166" hidden="1" customWidth="1"/>
    <col min="3589" max="3589" width="18.28515625" style="166" customWidth="1"/>
    <col min="3590" max="3619" width="15" style="166" customWidth="1"/>
    <col min="3620" max="3643" width="0" style="166" hidden="1" customWidth="1"/>
    <col min="3644" max="3644" width="18.7109375" style="166" customWidth="1"/>
    <col min="3645" max="3647" width="15" style="166" customWidth="1"/>
    <col min="3648" max="3654" width="0" style="166" hidden="1" customWidth="1"/>
    <col min="3655" max="3840" width="9.140625" style="166"/>
    <col min="3841" max="3841" width="56" style="166" customWidth="1"/>
    <col min="3842" max="3844" width="0" style="166" hidden="1" customWidth="1"/>
    <col min="3845" max="3845" width="18.28515625" style="166" customWidth="1"/>
    <col min="3846" max="3875" width="15" style="166" customWidth="1"/>
    <col min="3876" max="3899" width="0" style="166" hidden="1" customWidth="1"/>
    <col min="3900" max="3900" width="18.7109375" style="166" customWidth="1"/>
    <col min="3901" max="3903" width="15" style="166" customWidth="1"/>
    <col min="3904" max="3910" width="0" style="166" hidden="1" customWidth="1"/>
    <col min="3911" max="4096" width="9.140625" style="166"/>
    <col min="4097" max="4097" width="56" style="166" customWidth="1"/>
    <col min="4098" max="4100" width="0" style="166" hidden="1" customWidth="1"/>
    <col min="4101" max="4101" width="18.28515625" style="166" customWidth="1"/>
    <col min="4102" max="4131" width="15" style="166" customWidth="1"/>
    <col min="4132" max="4155" width="0" style="166" hidden="1" customWidth="1"/>
    <col min="4156" max="4156" width="18.7109375" style="166" customWidth="1"/>
    <col min="4157" max="4159" width="15" style="166" customWidth="1"/>
    <col min="4160" max="4166" width="0" style="166" hidden="1" customWidth="1"/>
    <col min="4167" max="4352" width="9.140625" style="166"/>
    <col min="4353" max="4353" width="56" style="166" customWidth="1"/>
    <col min="4354" max="4356" width="0" style="166" hidden="1" customWidth="1"/>
    <col min="4357" max="4357" width="18.28515625" style="166" customWidth="1"/>
    <col min="4358" max="4387" width="15" style="166" customWidth="1"/>
    <col min="4388" max="4411" width="0" style="166" hidden="1" customWidth="1"/>
    <col min="4412" max="4412" width="18.7109375" style="166" customWidth="1"/>
    <col min="4413" max="4415" width="15" style="166" customWidth="1"/>
    <col min="4416" max="4422" width="0" style="166" hidden="1" customWidth="1"/>
    <col min="4423" max="4608" width="9.140625" style="166"/>
    <col min="4609" max="4609" width="56" style="166" customWidth="1"/>
    <col min="4610" max="4612" width="0" style="166" hidden="1" customWidth="1"/>
    <col min="4613" max="4613" width="18.28515625" style="166" customWidth="1"/>
    <col min="4614" max="4643" width="15" style="166" customWidth="1"/>
    <col min="4644" max="4667" width="0" style="166" hidden="1" customWidth="1"/>
    <col min="4668" max="4668" width="18.7109375" style="166" customWidth="1"/>
    <col min="4669" max="4671" width="15" style="166" customWidth="1"/>
    <col min="4672" max="4678" width="0" style="166" hidden="1" customWidth="1"/>
    <col min="4679" max="4864" width="9.140625" style="166"/>
    <col min="4865" max="4865" width="56" style="166" customWidth="1"/>
    <col min="4866" max="4868" width="0" style="166" hidden="1" customWidth="1"/>
    <col min="4869" max="4869" width="18.28515625" style="166" customWidth="1"/>
    <col min="4870" max="4899" width="15" style="166" customWidth="1"/>
    <col min="4900" max="4923" width="0" style="166" hidden="1" customWidth="1"/>
    <col min="4924" max="4924" width="18.7109375" style="166" customWidth="1"/>
    <col min="4925" max="4927" width="15" style="166" customWidth="1"/>
    <col min="4928" max="4934" width="0" style="166" hidden="1" customWidth="1"/>
    <col min="4935" max="5120" width="9.140625" style="166"/>
    <col min="5121" max="5121" width="56" style="166" customWidth="1"/>
    <col min="5122" max="5124" width="0" style="166" hidden="1" customWidth="1"/>
    <col min="5125" max="5125" width="18.28515625" style="166" customWidth="1"/>
    <col min="5126" max="5155" width="15" style="166" customWidth="1"/>
    <col min="5156" max="5179" width="0" style="166" hidden="1" customWidth="1"/>
    <col min="5180" max="5180" width="18.7109375" style="166" customWidth="1"/>
    <col min="5181" max="5183" width="15" style="166" customWidth="1"/>
    <col min="5184" max="5190" width="0" style="166" hidden="1" customWidth="1"/>
    <col min="5191" max="5376" width="9.140625" style="166"/>
    <col min="5377" max="5377" width="56" style="166" customWidth="1"/>
    <col min="5378" max="5380" width="0" style="166" hidden="1" customWidth="1"/>
    <col min="5381" max="5381" width="18.28515625" style="166" customWidth="1"/>
    <col min="5382" max="5411" width="15" style="166" customWidth="1"/>
    <col min="5412" max="5435" width="0" style="166" hidden="1" customWidth="1"/>
    <col min="5436" max="5436" width="18.7109375" style="166" customWidth="1"/>
    <col min="5437" max="5439" width="15" style="166" customWidth="1"/>
    <col min="5440" max="5446" width="0" style="166" hidden="1" customWidth="1"/>
    <col min="5447" max="5632" width="9.140625" style="166"/>
    <col min="5633" max="5633" width="56" style="166" customWidth="1"/>
    <col min="5634" max="5636" width="0" style="166" hidden="1" customWidth="1"/>
    <col min="5637" max="5637" width="18.28515625" style="166" customWidth="1"/>
    <col min="5638" max="5667" width="15" style="166" customWidth="1"/>
    <col min="5668" max="5691" width="0" style="166" hidden="1" customWidth="1"/>
    <col min="5692" max="5692" width="18.7109375" style="166" customWidth="1"/>
    <col min="5693" max="5695" width="15" style="166" customWidth="1"/>
    <col min="5696" max="5702" width="0" style="166" hidden="1" customWidth="1"/>
    <col min="5703" max="5888" width="9.140625" style="166"/>
    <col min="5889" max="5889" width="56" style="166" customWidth="1"/>
    <col min="5890" max="5892" width="0" style="166" hidden="1" customWidth="1"/>
    <col min="5893" max="5893" width="18.28515625" style="166" customWidth="1"/>
    <col min="5894" max="5923" width="15" style="166" customWidth="1"/>
    <col min="5924" max="5947" width="0" style="166" hidden="1" customWidth="1"/>
    <col min="5948" max="5948" width="18.7109375" style="166" customWidth="1"/>
    <col min="5949" max="5951" width="15" style="166" customWidth="1"/>
    <col min="5952" max="5958" width="0" style="166" hidden="1" customWidth="1"/>
    <col min="5959" max="6144" width="9.140625" style="166"/>
    <col min="6145" max="6145" width="56" style="166" customWidth="1"/>
    <col min="6146" max="6148" width="0" style="166" hidden="1" customWidth="1"/>
    <col min="6149" max="6149" width="18.28515625" style="166" customWidth="1"/>
    <col min="6150" max="6179" width="15" style="166" customWidth="1"/>
    <col min="6180" max="6203" width="0" style="166" hidden="1" customWidth="1"/>
    <col min="6204" max="6204" width="18.7109375" style="166" customWidth="1"/>
    <col min="6205" max="6207" width="15" style="166" customWidth="1"/>
    <col min="6208" max="6214" width="0" style="166" hidden="1" customWidth="1"/>
    <col min="6215" max="6400" width="9.140625" style="166"/>
    <col min="6401" max="6401" width="56" style="166" customWidth="1"/>
    <col min="6402" max="6404" width="0" style="166" hidden="1" customWidth="1"/>
    <col min="6405" max="6405" width="18.28515625" style="166" customWidth="1"/>
    <col min="6406" max="6435" width="15" style="166" customWidth="1"/>
    <col min="6436" max="6459" width="0" style="166" hidden="1" customWidth="1"/>
    <col min="6460" max="6460" width="18.7109375" style="166" customWidth="1"/>
    <col min="6461" max="6463" width="15" style="166" customWidth="1"/>
    <col min="6464" max="6470" width="0" style="166" hidden="1" customWidth="1"/>
    <col min="6471" max="6656" width="9.140625" style="166"/>
    <col min="6657" max="6657" width="56" style="166" customWidth="1"/>
    <col min="6658" max="6660" width="0" style="166" hidden="1" customWidth="1"/>
    <col min="6661" max="6661" width="18.28515625" style="166" customWidth="1"/>
    <col min="6662" max="6691" width="15" style="166" customWidth="1"/>
    <col min="6692" max="6715" width="0" style="166" hidden="1" customWidth="1"/>
    <col min="6716" max="6716" width="18.7109375" style="166" customWidth="1"/>
    <col min="6717" max="6719" width="15" style="166" customWidth="1"/>
    <col min="6720" max="6726" width="0" style="166" hidden="1" customWidth="1"/>
    <col min="6727" max="6912" width="9.140625" style="166"/>
    <col min="6913" max="6913" width="56" style="166" customWidth="1"/>
    <col min="6914" max="6916" width="0" style="166" hidden="1" customWidth="1"/>
    <col min="6917" max="6917" width="18.28515625" style="166" customWidth="1"/>
    <col min="6918" max="6947" width="15" style="166" customWidth="1"/>
    <col min="6948" max="6971" width="0" style="166" hidden="1" customWidth="1"/>
    <col min="6972" max="6972" width="18.7109375" style="166" customWidth="1"/>
    <col min="6973" max="6975" width="15" style="166" customWidth="1"/>
    <col min="6976" max="6982" width="0" style="166" hidden="1" customWidth="1"/>
    <col min="6983" max="7168" width="9.140625" style="166"/>
    <col min="7169" max="7169" width="56" style="166" customWidth="1"/>
    <col min="7170" max="7172" width="0" style="166" hidden="1" customWidth="1"/>
    <col min="7173" max="7173" width="18.28515625" style="166" customWidth="1"/>
    <col min="7174" max="7203" width="15" style="166" customWidth="1"/>
    <col min="7204" max="7227" width="0" style="166" hidden="1" customWidth="1"/>
    <col min="7228" max="7228" width="18.7109375" style="166" customWidth="1"/>
    <col min="7229" max="7231" width="15" style="166" customWidth="1"/>
    <col min="7232" max="7238" width="0" style="166" hidden="1" customWidth="1"/>
    <col min="7239" max="7424" width="9.140625" style="166"/>
    <col min="7425" max="7425" width="56" style="166" customWidth="1"/>
    <col min="7426" max="7428" width="0" style="166" hidden="1" customWidth="1"/>
    <col min="7429" max="7429" width="18.28515625" style="166" customWidth="1"/>
    <col min="7430" max="7459" width="15" style="166" customWidth="1"/>
    <col min="7460" max="7483" width="0" style="166" hidden="1" customWidth="1"/>
    <col min="7484" max="7484" width="18.7109375" style="166" customWidth="1"/>
    <col min="7485" max="7487" width="15" style="166" customWidth="1"/>
    <col min="7488" max="7494" width="0" style="166" hidden="1" customWidth="1"/>
    <col min="7495" max="7680" width="9.140625" style="166"/>
    <col min="7681" max="7681" width="56" style="166" customWidth="1"/>
    <col min="7682" max="7684" width="0" style="166" hidden="1" customWidth="1"/>
    <col min="7685" max="7685" width="18.28515625" style="166" customWidth="1"/>
    <col min="7686" max="7715" width="15" style="166" customWidth="1"/>
    <col min="7716" max="7739" width="0" style="166" hidden="1" customWidth="1"/>
    <col min="7740" max="7740" width="18.7109375" style="166" customWidth="1"/>
    <col min="7741" max="7743" width="15" style="166" customWidth="1"/>
    <col min="7744" max="7750" width="0" style="166" hidden="1" customWidth="1"/>
    <col min="7751" max="7936" width="9.140625" style="166"/>
    <col min="7937" max="7937" width="56" style="166" customWidth="1"/>
    <col min="7938" max="7940" width="0" style="166" hidden="1" customWidth="1"/>
    <col min="7941" max="7941" width="18.28515625" style="166" customWidth="1"/>
    <col min="7942" max="7971" width="15" style="166" customWidth="1"/>
    <col min="7972" max="7995" width="0" style="166" hidden="1" customWidth="1"/>
    <col min="7996" max="7996" width="18.7109375" style="166" customWidth="1"/>
    <col min="7997" max="7999" width="15" style="166" customWidth="1"/>
    <col min="8000" max="8006" width="0" style="166" hidden="1" customWidth="1"/>
    <col min="8007" max="8192" width="9.140625" style="166"/>
    <col min="8193" max="8193" width="56" style="166" customWidth="1"/>
    <col min="8194" max="8196" width="0" style="166" hidden="1" customWidth="1"/>
    <col min="8197" max="8197" width="18.28515625" style="166" customWidth="1"/>
    <col min="8198" max="8227" width="15" style="166" customWidth="1"/>
    <col min="8228" max="8251" width="0" style="166" hidden="1" customWidth="1"/>
    <col min="8252" max="8252" width="18.7109375" style="166" customWidth="1"/>
    <col min="8253" max="8255" width="15" style="166" customWidth="1"/>
    <col min="8256" max="8262" width="0" style="166" hidden="1" customWidth="1"/>
    <col min="8263" max="8448" width="9.140625" style="166"/>
    <col min="8449" max="8449" width="56" style="166" customWidth="1"/>
    <col min="8450" max="8452" width="0" style="166" hidden="1" customWidth="1"/>
    <col min="8453" max="8453" width="18.28515625" style="166" customWidth="1"/>
    <col min="8454" max="8483" width="15" style="166" customWidth="1"/>
    <col min="8484" max="8507" width="0" style="166" hidden="1" customWidth="1"/>
    <col min="8508" max="8508" width="18.7109375" style="166" customWidth="1"/>
    <col min="8509" max="8511" width="15" style="166" customWidth="1"/>
    <col min="8512" max="8518" width="0" style="166" hidden="1" customWidth="1"/>
    <col min="8519" max="8704" width="9.140625" style="166"/>
    <col min="8705" max="8705" width="56" style="166" customWidth="1"/>
    <col min="8706" max="8708" width="0" style="166" hidden="1" customWidth="1"/>
    <col min="8709" max="8709" width="18.28515625" style="166" customWidth="1"/>
    <col min="8710" max="8739" width="15" style="166" customWidth="1"/>
    <col min="8740" max="8763" width="0" style="166" hidden="1" customWidth="1"/>
    <col min="8764" max="8764" width="18.7109375" style="166" customWidth="1"/>
    <col min="8765" max="8767" width="15" style="166" customWidth="1"/>
    <col min="8768" max="8774" width="0" style="166" hidden="1" customWidth="1"/>
    <col min="8775" max="8960" width="9.140625" style="166"/>
    <col min="8961" max="8961" width="56" style="166" customWidth="1"/>
    <col min="8962" max="8964" width="0" style="166" hidden="1" customWidth="1"/>
    <col min="8965" max="8965" width="18.28515625" style="166" customWidth="1"/>
    <col min="8966" max="8995" width="15" style="166" customWidth="1"/>
    <col min="8996" max="9019" width="0" style="166" hidden="1" customWidth="1"/>
    <col min="9020" max="9020" width="18.7109375" style="166" customWidth="1"/>
    <col min="9021" max="9023" width="15" style="166" customWidth="1"/>
    <col min="9024" max="9030" width="0" style="166" hidden="1" customWidth="1"/>
    <col min="9031" max="9216" width="9.140625" style="166"/>
    <col min="9217" max="9217" width="56" style="166" customWidth="1"/>
    <col min="9218" max="9220" width="0" style="166" hidden="1" customWidth="1"/>
    <col min="9221" max="9221" width="18.28515625" style="166" customWidth="1"/>
    <col min="9222" max="9251" width="15" style="166" customWidth="1"/>
    <col min="9252" max="9275" width="0" style="166" hidden="1" customWidth="1"/>
    <col min="9276" max="9276" width="18.7109375" style="166" customWidth="1"/>
    <col min="9277" max="9279" width="15" style="166" customWidth="1"/>
    <col min="9280" max="9286" width="0" style="166" hidden="1" customWidth="1"/>
    <col min="9287" max="9472" width="9.140625" style="166"/>
    <col min="9473" max="9473" width="56" style="166" customWidth="1"/>
    <col min="9474" max="9476" width="0" style="166" hidden="1" customWidth="1"/>
    <col min="9477" max="9477" width="18.28515625" style="166" customWidth="1"/>
    <col min="9478" max="9507" width="15" style="166" customWidth="1"/>
    <col min="9508" max="9531" width="0" style="166" hidden="1" customWidth="1"/>
    <col min="9532" max="9532" width="18.7109375" style="166" customWidth="1"/>
    <col min="9533" max="9535" width="15" style="166" customWidth="1"/>
    <col min="9536" max="9542" width="0" style="166" hidden="1" customWidth="1"/>
    <col min="9543" max="9728" width="9.140625" style="166"/>
    <col min="9729" max="9729" width="56" style="166" customWidth="1"/>
    <col min="9730" max="9732" width="0" style="166" hidden="1" customWidth="1"/>
    <col min="9733" max="9733" width="18.28515625" style="166" customWidth="1"/>
    <col min="9734" max="9763" width="15" style="166" customWidth="1"/>
    <col min="9764" max="9787" width="0" style="166" hidden="1" customWidth="1"/>
    <col min="9788" max="9788" width="18.7109375" style="166" customWidth="1"/>
    <col min="9789" max="9791" width="15" style="166" customWidth="1"/>
    <col min="9792" max="9798" width="0" style="166" hidden="1" customWidth="1"/>
    <col min="9799" max="9984" width="9.140625" style="166"/>
    <col min="9985" max="9985" width="56" style="166" customWidth="1"/>
    <col min="9986" max="9988" width="0" style="166" hidden="1" customWidth="1"/>
    <col min="9989" max="9989" width="18.28515625" style="166" customWidth="1"/>
    <col min="9990" max="10019" width="15" style="166" customWidth="1"/>
    <col min="10020" max="10043" width="0" style="166" hidden="1" customWidth="1"/>
    <col min="10044" max="10044" width="18.7109375" style="166" customWidth="1"/>
    <col min="10045" max="10047" width="15" style="166" customWidth="1"/>
    <col min="10048" max="10054" width="0" style="166" hidden="1" customWidth="1"/>
    <col min="10055" max="10240" width="9.140625" style="166"/>
    <col min="10241" max="10241" width="56" style="166" customWidth="1"/>
    <col min="10242" max="10244" width="0" style="166" hidden="1" customWidth="1"/>
    <col min="10245" max="10245" width="18.28515625" style="166" customWidth="1"/>
    <col min="10246" max="10275" width="15" style="166" customWidth="1"/>
    <col min="10276" max="10299" width="0" style="166" hidden="1" customWidth="1"/>
    <col min="10300" max="10300" width="18.7109375" style="166" customWidth="1"/>
    <col min="10301" max="10303" width="15" style="166" customWidth="1"/>
    <col min="10304" max="10310" width="0" style="166" hidden="1" customWidth="1"/>
    <col min="10311" max="10496" width="9.140625" style="166"/>
    <col min="10497" max="10497" width="56" style="166" customWidth="1"/>
    <col min="10498" max="10500" width="0" style="166" hidden="1" customWidth="1"/>
    <col min="10501" max="10501" width="18.28515625" style="166" customWidth="1"/>
    <col min="10502" max="10531" width="15" style="166" customWidth="1"/>
    <col min="10532" max="10555" width="0" style="166" hidden="1" customWidth="1"/>
    <col min="10556" max="10556" width="18.7109375" style="166" customWidth="1"/>
    <col min="10557" max="10559" width="15" style="166" customWidth="1"/>
    <col min="10560" max="10566" width="0" style="166" hidden="1" customWidth="1"/>
    <col min="10567" max="10752" width="9.140625" style="166"/>
    <col min="10753" max="10753" width="56" style="166" customWidth="1"/>
    <col min="10754" max="10756" width="0" style="166" hidden="1" customWidth="1"/>
    <col min="10757" max="10757" width="18.28515625" style="166" customWidth="1"/>
    <col min="10758" max="10787" width="15" style="166" customWidth="1"/>
    <col min="10788" max="10811" width="0" style="166" hidden="1" customWidth="1"/>
    <col min="10812" max="10812" width="18.7109375" style="166" customWidth="1"/>
    <col min="10813" max="10815" width="15" style="166" customWidth="1"/>
    <col min="10816" max="10822" width="0" style="166" hidden="1" customWidth="1"/>
    <col min="10823" max="11008" width="9.140625" style="166"/>
    <col min="11009" max="11009" width="56" style="166" customWidth="1"/>
    <col min="11010" max="11012" width="0" style="166" hidden="1" customWidth="1"/>
    <col min="11013" max="11013" width="18.28515625" style="166" customWidth="1"/>
    <col min="11014" max="11043" width="15" style="166" customWidth="1"/>
    <col min="11044" max="11067" width="0" style="166" hidden="1" customWidth="1"/>
    <col min="11068" max="11068" width="18.7109375" style="166" customWidth="1"/>
    <col min="11069" max="11071" width="15" style="166" customWidth="1"/>
    <col min="11072" max="11078" width="0" style="166" hidden="1" customWidth="1"/>
    <col min="11079" max="11264" width="9.140625" style="166"/>
    <col min="11265" max="11265" width="56" style="166" customWidth="1"/>
    <col min="11266" max="11268" width="0" style="166" hidden="1" customWidth="1"/>
    <col min="11269" max="11269" width="18.28515625" style="166" customWidth="1"/>
    <col min="11270" max="11299" width="15" style="166" customWidth="1"/>
    <col min="11300" max="11323" width="0" style="166" hidden="1" customWidth="1"/>
    <col min="11324" max="11324" width="18.7109375" style="166" customWidth="1"/>
    <col min="11325" max="11327" width="15" style="166" customWidth="1"/>
    <col min="11328" max="11334" width="0" style="166" hidden="1" customWidth="1"/>
    <col min="11335" max="11520" width="9.140625" style="166"/>
    <col min="11521" max="11521" width="56" style="166" customWidth="1"/>
    <col min="11522" max="11524" width="0" style="166" hidden="1" customWidth="1"/>
    <col min="11525" max="11525" width="18.28515625" style="166" customWidth="1"/>
    <col min="11526" max="11555" width="15" style="166" customWidth="1"/>
    <col min="11556" max="11579" width="0" style="166" hidden="1" customWidth="1"/>
    <col min="11580" max="11580" width="18.7109375" style="166" customWidth="1"/>
    <col min="11581" max="11583" width="15" style="166" customWidth="1"/>
    <col min="11584" max="11590" width="0" style="166" hidden="1" customWidth="1"/>
    <col min="11591" max="11776" width="9.140625" style="166"/>
    <col min="11777" max="11777" width="56" style="166" customWidth="1"/>
    <col min="11778" max="11780" width="0" style="166" hidden="1" customWidth="1"/>
    <col min="11781" max="11781" width="18.28515625" style="166" customWidth="1"/>
    <col min="11782" max="11811" width="15" style="166" customWidth="1"/>
    <col min="11812" max="11835" width="0" style="166" hidden="1" customWidth="1"/>
    <col min="11836" max="11836" width="18.7109375" style="166" customWidth="1"/>
    <col min="11837" max="11839" width="15" style="166" customWidth="1"/>
    <col min="11840" max="11846" width="0" style="166" hidden="1" customWidth="1"/>
    <col min="11847" max="12032" width="9.140625" style="166"/>
    <col min="12033" max="12033" width="56" style="166" customWidth="1"/>
    <col min="12034" max="12036" width="0" style="166" hidden="1" customWidth="1"/>
    <col min="12037" max="12037" width="18.28515625" style="166" customWidth="1"/>
    <col min="12038" max="12067" width="15" style="166" customWidth="1"/>
    <col min="12068" max="12091" width="0" style="166" hidden="1" customWidth="1"/>
    <col min="12092" max="12092" width="18.7109375" style="166" customWidth="1"/>
    <col min="12093" max="12095" width="15" style="166" customWidth="1"/>
    <col min="12096" max="12102" width="0" style="166" hidden="1" customWidth="1"/>
    <col min="12103" max="12288" width="9.140625" style="166"/>
    <col min="12289" max="12289" width="56" style="166" customWidth="1"/>
    <col min="12290" max="12292" width="0" style="166" hidden="1" customWidth="1"/>
    <col min="12293" max="12293" width="18.28515625" style="166" customWidth="1"/>
    <col min="12294" max="12323" width="15" style="166" customWidth="1"/>
    <col min="12324" max="12347" width="0" style="166" hidden="1" customWidth="1"/>
    <col min="12348" max="12348" width="18.7109375" style="166" customWidth="1"/>
    <col min="12349" max="12351" width="15" style="166" customWidth="1"/>
    <col min="12352" max="12358" width="0" style="166" hidden="1" customWidth="1"/>
    <col min="12359" max="12544" width="9.140625" style="166"/>
    <col min="12545" max="12545" width="56" style="166" customWidth="1"/>
    <col min="12546" max="12548" width="0" style="166" hidden="1" customWidth="1"/>
    <col min="12549" max="12549" width="18.28515625" style="166" customWidth="1"/>
    <col min="12550" max="12579" width="15" style="166" customWidth="1"/>
    <col min="12580" max="12603" width="0" style="166" hidden="1" customWidth="1"/>
    <col min="12604" max="12604" width="18.7109375" style="166" customWidth="1"/>
    <col min="12605" max="12607" width="15" style="166" customWidth="1"/>
    <col min="12608" max="12614" width="0" style="166" hidden="1" customWidth="1"/>
    <col min="12615" max="12800" width="9.140625" style="166"/>
    <col min="12801" max="12801" width="56" style="166" customWidth="1"/>
    <col min="12802" max="12804" width="0" style="166" hidden="1" customWidth="1"/>
    <col min="12805" max="12805" width="18.28515625" style="166" customWidth="1"/>
    <col min="12806" max="12835" width="15" style="166" customWidth="1"/>
    <col min="12836" max="12859" width="0" style="166" hidden="1" customWidth="1"/>
    <col min="12860" max="12860" width="18.7109375" style="166" customWidth="1"/>
    <col min="12861" max="12863" width="15" style="166" customWidth="1"/>
    <col min="12864" max="12870" width="0" style="166" hidden="1" customWidth="1"/>
    <col min="12871" max="13056" width="9.140625" style="166"/>
    <col min="13057" max="13057" width="56" style="166" customWidth="1"/>
    <col min="13058" max="13060" width="0" style="166" hidden="1" customWidth="1"/>
    <col min="13061" max="13061" width="18.28515625" style="166" customWidth="1"/>
    <col min="13062" max="13091" width="15" style="166" customWidth="1"/>
    <col min="13092" max="13115" width="0" style="166" hidden="1" customWidth="1"/>
    <col min="13116" max="13116" width="18.7109375" style="166" customWidth="1"/>
    <col min="13117" max="13119" width="15" style="166" customWidth="1"/>
    <col min="13120" max="13126" width="0" style="166" hidden="1" customWidth="1"/>
    <col min="13127" max="13312" width="9.140625" style="166"/>
    <col min="13313" max="13313" width="56" style="166" customWidth="1"/>
    <col min="13314" max="13316" width="0" style="166" hidden="1" customWidth="1"/>
    <col min="13317" max="13317" width="18.28515625" style="166" customWidth="1"/>
    <col min="13318" max="13347" width="15" style="166" customWidth="1"/>
    <col min="13348" max="13371" width="0" style="166" hidden="1" customWidth="1"/>
    <col min="13372" max="13372" width="18.7109375" style="166" customWidth="1"/>
    <col min="13373" max="13375" width="15" style="166" customWidth="1"/>
    <col min="13376" max="13382" width="0" style="166" hidden="1" customWidth="1"/>
    <col min="13383" max="13568" width="9.140625" style="166"/>
    <col min="13569" max="13569" width="56" style="166" customWidth="1"/>
    <col min="13570" max="13572" width="0" style="166" hidden="1" customWidth="1"/>
    <col min="13573" max="13573" width="18.28515625" style="166" customWidth="1"/>
    <col min="13574" max="13603" width="15" style="166" customWidth="1"/>
    <col min="13604" max="13627" width="0" style="166" hidden="1" customWidth="1"/>
    <col min="13628" max="13628" width="18.7109375" style="166" customWidth="1"/>
    <col min="13629" max="13631" width="15" style="166" customWidth="1"/>
    <col min="13632" max="13638" width="0" style="166" hidden="1" customWidth="1"/>
    <col min="13639" max="13824" width="9.140625" style="166"/>
    <col min="13825" max="13825" width="56" style="166" customWidth="1"/>
    <col min="13826" max="13828" width="0" style="166" hidden="1" customWidth="1"/>
    <col min="13829" max="13829" width="18.28515625" style="166" customWidth="1"/>
    <col min="13830" max="13859" width="15" style="166" customWidth="1"/>
    <col min="13860" max="13883" width="0" style="166" hidden="1" customWidth="1"/>
    <col min="13884" max="13884" width="18.7109375" style="166" customWidth="1"/>
    <col min="13885" max="13887" width="15" style="166" customWidth="1"/>
    <col min="13888" max="13894" width="0" style="166" hidden="1" customWidth="1"/>
    <col min="13895" max="14080" width="9.140625" style="166"/>
    <col min="14081" max="14081" width="56" style="166" customWidth="1"/>
    <col min="14082" max="14084" width="0" style="166" hidden="1" customWidth="1"/>
    <col min="14085" max="14085" width="18.28515625" style="166" customWidth="1"/>
    <col min="14086" max="14115" width="15" style="166" customWidth="1"/>
    <col min="14116" max="14139" width="0" style="166" hidden="1" customWidth="1"/>
    <col min="14140" max="14140" width="18.7109375" style="166" customWidth="1"/>
    <col min="14141" max="14143" width="15" style="166" customWidth="1"/>
    <col min="14144" max="14150" width="0" style="166" hidden="1" customWidth="1"/>
    <col min="14151" max="14336" width="9.140625" style="166"/>
    <col min="14337" max="14337" width="56" style="166" customWidth="1"/>
    <col min="14338" max="14340" width="0" style="166" hidden="1" customWidth="1"/>
    <col min="14341" max="14341" width="18.28515625" style="166" customWidth="1"/>
    <col min="14342" max="14371" width="15" style="166" customWidth="1"/>
    <col min="14372" max="14395" width="0" style="166" hidden="1" customWidth="1"/>
    <col min="14396" max="14396" width="18.7109375" style="166" customWidth="1"/>
    <col min="14397" max="14399" width="15" style="166" customWidth="1"/>
    <col min="14400" max="14406" width="0" style="166" hidden="1" customWidth="1"/>
    <col min="14407" max="14592" width="9.140625" style="166"/>
    <col min="14593" max="14593" width="56" style="166" customWidth="1"/>
    <col min="14594" max="14596" width="0" style="166" hidden="1" customWidth="1"/>
    <col min="14597" max="14597" width="18.28515625" style="166" customWidth="1"/>
    <col min="14598" max="14627" width="15" style="166" customWidth="1"/>
    <col min="14628" max="14651" width="0" style="166" hidden="1" customWidth="1"/>
    <col min="14652" max="14652" width="18.7109375" style="166" customWidth="1"/>
    <col min="14653" max="14655" width="15" style="166" customWidth="1"/>
    <col min="14656" max="14662" width="0" style="166" hidden="1" customWidth="1"/>
    <col min="14663" max="14848" width="9.140625" style="166"/>
    <col min="14849" max="14849" width="56" style="166" customWidth="1"/>
    <col min="14850" max="14852" width="0" style="166" hidden="1" customWidth="1"/>
    <col min="14853" max="14853" width="18.28515625" style="166" customWidth="1"/>
    <col min="14854" max="14883" width="15" style="166" customWidth="1"/>
    <col min="14884" max="14907" width="0" style="166" hidden="1" customWidth="1"/>
    <col min="14908" max="14908" width="18.7109375" style="166" customWidth="1"/>
    <col min="14909" max="14911" width="15" style="166" customWidth="1"/>
    <col min="14912" max="14918" width="0" style="166" hidden="1" customWidth="1"/>
    <col min="14919" max="15104" width="9.140625" style="166"/>
    <col min="15105" max="15105" width="56" style="166" customWidth="1"/>
    <col min="15106" max="15108" width="0" style="166" hidden="1" customWidth="1"/>
    <col min="15109" max="15109" width="18.28515625" style="166" customWidth="1"/>
    <col min="15110" max="15139" width="15" style="166" customWidth="1"/>
    <col min="15140" max="15163" width="0" style="166" hidden="1" customWidth="1"/>
    <col min="15164" max="15164" width="18.7109375" style="166" customWidth="1"/>
    <col min="15165" max="15167" width="15" style="166" customWidth="1"/>
    <col min="15168" max="15174" width="0" style="166" hidden="1" customWidth="1"/>
    <col min="15175" max="15360" width="9.140625" style="166"/>
    <col min="15361" max="15361" width="56" style="166" customWidth="1"/>
    <col min="15362" max="15364" width="0" style="166" hidden="1" customWidth="1"/>
    <col min="15365" max="15365" width="18.28515625" style="166" customWidth="1"/>
    <col min="15366" max="15395" width="15" style="166" customWidth="1"/>
    <col min="15396" max="15419" width="0" style="166" hidden="1" customWidth="1"/>
    <col min="15420" max="15420" width="18.7109375" style="166" customWidth="1"/>
    <col min="15421" max="15423" width="15" style="166" customWidth="1"/>
    <col min="15424" max="15430" width="0" style="166" hidden="1" customWidth="1"/>
    <col min="15431" max="15616" width="9.140625" style="166"/>
    <col min="15617" max="15617" width="56" style="166" customWidth="1"/>
    <col min="15618" max="15620" width="0" style="166" hidden="1" customWidth="1"/>
    <col min="15621" max="15621" width="18.28515625" style="166" customWidth="1"/>
    <col min="15622" max="15651" width="15" style="166" customWidth="1"/>
    <col min="15652" max="15675" width="0" style="166" hidden="1" customWidth="1"/>
    <col min="15676" max="15676" width="18.7109375" style="166" customWidth="1"/>
    <col min="15677" max="15679" width="15" style="166" customWidth="1"/>
    <col min="15680" max="15686" width="0" style="166" hidden="1" customWidth="1"/>
    <col min="15687" max="15872" width="9.140625" style="166"/>
    <col min="15873" max="15873" width="56" style="166" customWidth="1"/>
    <col min="15874" max="15876" width="0" style="166" hidden="1" customWidth="1"/>
    <col min="15877" max="15877" width="18.28515625" style="166" customWidth="1"/>
    <col min="15878" max="15907" width="15" style="166" customWidth="1"/>
    <col min="15908" max="15931" width="0" style="166" hidden="1" customWidth="1"/>
    <col min="15932" max="15932" width="18.7109375" style="166" customWidth="1"/>
    <col min="15933" max="15935" width="15" style="166" customWidth="1"/>
    <col min="15936" max="15942" width="0" style="166" hidden="1" customWidth="1"/>
    <col min="15943" max="16128" width="9.140625" style="166"/>
    <col min="16129" max="16129" width="56" style="166" customWidth="1"/>
    <col min="16130" max="16132" width="0" style="166" hidden="1" customWidth="1"/>
    <col min="16133" max="16133" width="18.28515625" style="166" customWidth="1"/>
    <col min="16134" max="16163" width="15" style="166" customWidth="1"/>
    <col min="16164" max="16187" width="0" style="166" hidden="1" customWidth="1"/>
    <col min="16188" max="16188" width="18.7109375" style="166" customWidth="1"/>
    <col min="16189" max="16191" width="15" style="166" customWidth="1"/>
    <col min="16192" max="16198" width="0" style="166" hidden="1" customWidth="1"/>
    <col min="16199" max="16384" width="9.140625" style="166"/>
  </cols>
  <sheetData>
    <row r="1" spans="1:71" ht="20.25" customHeight="1" x14ac:dyDescent="0.25">
      <c r="A1" s="164" t="s">
        <v>197</v>
      </c>
      <c r="N1" s="224"/>
      <c r="O1" s="165" t="s">
        <v>1160</v>
      </c>
      <c r="Y1" s="241"/>
      <c r="Z1" s="165" t="s">
        <v>1161</v>
      </c>
      <c r="AH1" s="242"/>
      <c r="BH1" s="165" t="s">
        <v>1004</v>
      </c>
      <c r="BI1" s="243"/>
      <c r="BJ1" s="165" t="s">
        <v>1005</v>
      </c>
      <c r="BK1" s="248"/>
      <c r="BS1" s="166" t="s">
        <v>1003</v>
      </c>
    </row>
    <row r="2" spans="1:71" ht="72" customHeight="1" x14ac:dyDescent="0.2">
      <c r="A2" s="378" t="s">
        <v>1168</v>
      </c>
      <c r="B2" s="378"/>
      <c r="N2" s="193"/>
    </row>
    <row r="3" spans="1:71" s="165" customFormat="1" ht="6.75" customHeight="1" x14ac:dyDescent="0.2"/>
    <row r="4" spans="1:71" s="165" customFormat="1" ht="45" customHeight="1" x14ac:dyDescent="0.2">
      <c r="A4" s="167" t="s">
        <v>198</v>
      </c>
      <c r="B4" s="379" t="s">
        <v>199</v>
      </c>
      <c r="C4" s="380"/>
      <c r="D4" s="168" t="s">
        <v>200</v>
      </c>
      <c r="E4" s="254" t="s">
        <v>201</v>
      </c>
      <c r="F4" s="170" t="s">
        <v>202</v>
      </c>
      <c r="G4" s="170" t="s">
        <v>203</v>
      </c>
      <c r="H4" s="170" t="s">
        <v>204</v>
      </c>
      <c r="I4" s="170" t="s">
        <v>206</v>
      </c>
      <c r="J4" s="170" t="s">
        <v>205</v>
      </c>
      <c r="K4" s="170" t="s">
        <v>207</v>
      </c>
      <c r="L4" s="170" t="s">
        <v>208</v>
      </c>
      <c r="M4" s="170" t="s">
        <v>209</v>
      </c>
      <c r="N4" s="188" t="s">
        <v>210</v>
      </c>
      <c r="O4" s="188" t="s">
        <v>211</v>
      </c>
      <c r="P4" s="170" t="s">
        <v>1016</v>
      </c>
      <c r="Q4" s="170" t="s">
        <v>212</v>
      </c>
      <c r="R4" s="170" t="s">
        <v>216</v>
      </c>
      <c r="S4" s="170" t="s">
        <v>215</v>
      </c>
      <c r="T4" s="170" t="s">
        <v>213</v>
      </c>
      <c r="U4" s="170" t="s">
        <v>214</v>
      </c>
      <c r="V4" s="170" t="s">
        <v>217</v>
      </c>
      <c r="W4" s="170" t="s">
        <v>218</v>
      </c>
      <c r="X4" s="170" t="s">
        <v>219</v>
      </c>
      <c r="Y4" s="188" t="s">
        <v>1017</v>
      </c>
      <c r="Z4" s="188" t="s">
        <v>220</v>
      </c>
      <c r="AA4" s="170" t="s">
        <v>221</v>
      </c>
      <c r="AB4" s="170" t="s">
        <v>222</v>
      </c>
      <c r="AC4" s="170" t="s">
        <v>1017</v>
      </c>
      <c r="AD4" s="170" t="s">
        <v>1018</v>
      </c>
      <c r="AE4" s="170" t="s">
        <v>223</v>
      </c>
      <c r="AF4" s="170" t="s">
        <v>224</v>
      </c>
      <c r="AG4" s="170" t="s">
        <v>225</v>
      </c>
      <c r="AH4" s="188" t="s">
        <v>226</v>
      </c>
      <c r="AI4" s="170" t="s">
        <v>227</v>
      </c>
      <c r="AJ4" s="254" t="s">
        <v>228</v>
      </c>
      <c r="AK4" s="170" t="s">
        <v>1019</v>
      </c>
      <c r="AL4" s="170" t="s">
        <v>1020</v>
      </c>
      <c r="AM4" s="170" t="s">
        <v>229</v>
      </c>
      <c r="AN4" s="170" t="s">
        <v>230</v>
      </c>
      <c r="AO4" s="170" t="s">
        <v>231</v>
      </c>
      <c r="AP4" s="170" t="s">
        <v>1021</v>
      </c>
      <c r="AQ4" s="170" t="s">
        <v>232</v>
      </c>
      <c r="AR4" s="170" t="s">
        <v>233</v>
      </c>
      <c r="AS4" s="170" t="s">
        <v>234</v>
      </c>
      <c r="AT4" s="170" t="s">
        <v>235</v>
      </c>
      <c r="AU4" s="170" t="s">
        <v>236</v>
      </c>
      <c r="AV4" s="170" t="s">
        <v>237</v>
      </c>
      <c r="AW4" s="170" t="s">
        <v>238</v>
      </c>
      <c r="AX4" s="170" t="s">
        <v>239</v>
      </c>
      <c r="AY4" s="170" t="s">
        <v>240</v>
      </c>
      <c r="AZ4" s="170" t="s">
        <v>1022</v>
      </c>
      <c r="BA4" s="170" t="s">
        <v>241</v>
      </c>
      <c r="BB4" s="254" t="s">
        <v>242</v>
      </c>
      <c r="BC4" s="170" t="s">
        <v>1023</v>
      </c>
      <c r="BD4" s="170" t="s">
        <v>243</v>
      </c>
      <c r="BE4" s="170" t="s">
        <v>1024</v>
      </c>
      <c r="BF4" s="170" t="s">
        <v>244</v>
      </c>
      <c r="BG4" s="168" t="s">
        <v>245</v>
      </c>
      <c r="BH4" s="254" t="s">
        <v>246</v>
      </c>
      <c r="BI4" s="170" t="s">
        <v>247</v>
      </c>
      <c r="BJ4" s="170" t="s">
        <v>248</v>
      </c>
      <c r="BK4" s="170" t="s">
        <v>249</v>
      </c>
      <c r="BL4" s="254" t="s">
        <v>250</v>
      </c>
      <c r="BM4" s="170" t="s">
        <v>251</v>
      </c>
      <c r="BN4" s="170" t="s">
        <v>252</v>
      </c>
      <c r="BO4" s="170" t="s">
        <v>1025</v>
      </c>
      <c r="BP4" s="170" t="s">
        <v>253</v>
      </c>
      <c r="BQ4" s="169" t="s">
        <v>1026</v>
      </c>
      <c r="BR4" s="170" t="s">
        <v>1027</v>
      </c>
    </row>
    <row r="5" spans="1:71" ht="12.75" customHeight="1" x14ac:dyDescent="0.2">
      <c r="A5" s="167" t="s">
        <v>254</v>
      </c>
      <c r="B5" s="374" t="s">
        <v>255</v>
      </c>
      <c r="C5" s="374" t="s">
        <v>256</v>
      </c>
      <c r="D5" s="374" t="s">
        <v>257</v>
      </c>
      <c r="E5" s="374" t="s">
        <v>257</v>
      </c>
      <c r="F5" s="374" t="s">
        <v>257</v>
      </c>
      <c r="G5" s="374" t="s">
        <v>257</v>
      </c>
      <c r="H5" s="374" t="s">
        <v>257</v>
      </c>
      <c r="I5" s="374" t="s">
        <v>257</v>
      </c>
      <c r="J5" s="374" t="s">
        <v>257</v>
      </c>
      <c r="K5" s="374" t="s">
        <v>257</v>
      </c>
      <c r="L5" s="374" t="s">
        <v>257</v>
      </c>
      <c r="M5" s="374" t="s">
        <v>257</v>
      </c>
      <c r="N5" s="376" t="s">
        <v>257</v>
      </c>
      <c r="O5" s="376" t="s">
        <v>257</v>
      </c>
      <c r="P5" s="374" t="s">
        <v>257</v>
      </c>
      <c r="Q5" s="374" t="s">
        <v>257</v>
      </c>
      <c r="R5" s="374" t="s">
        <v>257</v>
      </c>
      <c r="S5" s="374" t="s">
        <v>257</v>
      </c>
      <c r="T5" s="374" t="s">
        <v>257</v>
      </c>
      <c r="U5" s="374" t="s">
        <v>257</v>
      </c>
      <c r="V5" s="374" t="s">
        <v>257</v>
      </c>
      <c r="W5" s="374" t="s">
        <v>257</v>
      </c>
      <c r="X5" s="374" t="s">
        <v>257</v>
      </c>
      <c r="Y5" s="376" t="s">
        <v>257</v>
      </c>
      <c r="Z5" s="376" t="s">
        <v>257</v>
      </c>
      <c r="AA5" s="374" t="s">
        <v>257</v>
      </c>
      <c r="AB5" s="374" t="s">
        <v>257</v>
      </c>
      <c r="AC5" s="374" t="s">
        <v>257</v>
      </c>
      <c r="AD5" s="374" t="s">
        <v>257</v>
      </c>
      <c r="AE5" s="374" t="s">
        <v>257</v>
      </c>
      <c r="AF5" s="374" t="s">
        <v>257</v>
      </c>
      <c r="AG5" s="374" t="s">
        <v>257</v>
      </c>
      <c r="AH5" s="376" t="s">
        <v>257</v>
      </c>
      <c r="AI5" s="374" t="s">
        <v>257</v>
      </c>
      <c r="AJ5" s="374" t="s">
        <v>257</v>
      </c>
      <c r="AK5" s="374" t="s">
        <v>257</v>
      </c>
      <c r="AL5" s="374" t="s">
        <v>257</v>
      </c>
      <c r="AM5" s="374" t="s">
        <v>257</v>
      </c>
      <c r="AN5" s="374" t="s">
        <v>257</v>
      </c>
      <c r="AO5" s="374" t="s">
        <v>257</v>
      </c>
      <c r="AP5" s="374" t="s">
        <v>257</v>
      </c>
      <c r="AQ5" s="374" t="s">
        <v>257</v>
      </c>
      <c r="AR5" s="374" t="s">
        <v>257</v>
      </c>
      <c r="AS5" s="374" t="s">
        <v>257</v>
      </c>
      <c r="AT5" s="374" t="s">
        <v>257</v>
      </c>
      <c r="AU5" s="374" t="s">
        <v>257</v>
      </c>
      <c r="AV5" s="374" t="s">
        <v>257</v>
      </c>
      <c r="AW5" s="374" t="s">
        <v>257</v>
      </c>
      <c r="AX5" s="374" t="s">
        <v>257</v>
      </c>
      <c r="AY5" s="374" t="s">
        <v>257</v>
      </c>
      <c r="AZ5" s="374" t="s">
        <v>257</v>
      </c>
      <c r="BA5" s="374" t="s">
        <v>257</v>
      </c>
      <c r="BB5" s="374" t="s">
        <v>257</v>
      </c>
      <c r="BC5" s="374" t="s">
        <v>257</v>
      </c>
      <c r="BD5" s="374" t="s">
        <v>257</v>
      </c>
      <c r="BE5" s="374" t="s">
        <v>257</v>
      </c>
      <c r="BF5" s="374" t="s">
        <v>257</v>
      </c>
      <c r="BG5" s="374" t="s">
        <v>257</v>
      </c>
      <c r="BH5" s="374" t="s">
        <v>257</v>
      </c>
      <c r="BI5" s="374" t="s">
        <v>257</v>
      </c>
      <c r="BJ5" s="374" t="s">
        <v>257</v>
      </c>
      <c r="BK5" s="374" t="s">
        <v>257</v>
      </c>
      <c r="BL5" s="374" t="s">
        <v>257</v>
      </c>
      <c r="BM5" s="374" t="s">
        <v>257</v>
      </c>
      <c r="BN5" s="374" t="s">
        <v>257</v>
      </c>
      <c r="BO5" s="374" t="s">
        <v>257</v>
      </c>
      <c r="BP5" s="374" t="s">
        <v>257</v>
      </c>
      <c r="BQ5" s="374" t="s">
        <v>257</v>
      </c>
      <c r="BR5" s="374" t="s">
        <v>257</v>
      </c>
    </row>
    <row r="6" spans="1:71" ht="12.75" customHeight="1" x14ac:dyDescent="0.2">
      <c r="A6" s="167" t="s">
        <v>258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7"/>
      <c r="O6" s="377"/>
      <c r="P6" s="375"/>
      <c r="Q6" s="375"/>
      <c r="R6" s="375"/>
      <c r="S6" s="375"/>
      <c r="T6" s="375"/>
      <c r="U6" s="375"/>
      <c r="V6" s="375"/>
      <c r="W6" s="375"/>
      <c r="X6" s="375"/>
      <c r="Y6" s="377"/>
      <c r="Z6" s="377"/>
      <c r="AA6" s="375"/>
      <c r="AB6" s="375"/>
      <c r="AC6" s="375"/>
      <c r="AD6" s="375"/>
      <c r="AE6" s="375"/>
      <c r="AF6" s="375"/>
      <c r="AG6" s="375"/>
      <c r="AH6" s="377"/>
      <c r="AI6" s="375"/>
      <c r="AJ6" s="375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75"/>
      <c r="AX6" s="375"/>
      <c r="AY6" s="375"/>
      <c r="AZ6" s="375"/>
      <c r="BA6" s="375"/>
      <c r="BB6" s="375"/>
      <c r="BC6" s="375"/>
      <c r="BD6" s="375"/>
      <c r="BE6" s="375"/>
      <c r="BF6" s="375"/>
      <c r="BG6" s="375"/>
      <c r="BH6" s="375"/>
      <c r="BI6" s="375"/>
      <c r="BJ6" s="375"/>
      <c r="BK6" s="375"/>
      <c r="BL6" s="375"/>
      <c r="BM6" s="375"/>
      <c r="BN6" s="375"/>
      <c r="BO6" s="375"/>
      <c r="BP6" s="375"/>
      <c r="BQ6" s="375"/>
      <c r="BR6" s="375"/>
    </row>
    <row r="7" spans="1:71" ht="11.25" customHeight="1" x14ac:dyDescent="0.2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83"/>
      <c r="O7" s="183"/>
      <c r="P7" s="172"/>
      <c r="Q7" s="172"/>
      <c r="R7" s="172"/>
      <c r="S7" s="172"/>
      <c r="T7" s="172"/>
      <c r="U7" s="172"/>
      <c r="V7" s="172"/>
      <c r="W7" s="172"/>
      <c r="X7" s="172"/>
      <c r="Y7" s="183"/>
      <c r="Z7" s="183"/>
      <c r="AA7" s="172"/>
      <c r="AB7" s="172"/>
      <c r="AC7" s="172"/>
      <c r="AD7" s="172"/>
      <c r="AE7" s="172"/>
      <c r="AF7" s="172"/>
      <c r="AG7" s="172"/>
      <c r="AH7" s="183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>
        <v>9016801</v>
      </c>
      <c r="BM7" s="172">
        <v>23454986.780000001</v>
      </c>
      <c r="BN7" s="172">
        <v>575754.29</v>
      </c>
      <c r="BO7" s="172">
        <v>6904188.4000000004</v>
      </c>
      <c r="BP7" s="172">
        <v>80008394.400000006</v>
      </c>
      <c r="BQ7" s="172">
        <v>101574.89</v>
      </c>
      <c r="BR7" s="172">
        <v>101574.89</v>
      </c>
    </row>
    <row r="8" spans="1:71" ht="11.25" customHeight="1" outlineLevel="1" collapsed="1" x14ac:dyDescent="0.2">
      <c r="A8" s="259" t="s">
        <v>188</v>
      </c>
      <c r="B8" s="239">
        <v>4466</v>
      </c>
      <c r="C8" s="239">
        <v>36198</v>
      </c>
      <c r="D8" s="239">
        <v>10163145.390000001</v>
      </c>
      <c r="E8" s="239">
        <v>163651560.06999999</v>
      </c>
      <c r="F8" s="239">
        <v>56255054.880000003</v>
      </c>
      <c r="G8" s="260"/>
      <c r="H8" s="260"/>
      <c r="I8" s="260"/>
      <c r="J8" s="260"/>
      <c r="K8" s="239">
        <v>48242.17</v>
      </c>
      <c r="L8" s="260"/>
      <c r="M8" s="260"/>
      <c r="N8" s="239">
        <v>2407819.9700000002</v>
      </c>
      <c r="O8" s="260"/>
      <c r="P8" s="260"/>
      <c r="Q8" s="260"/>
      <c r="R8" s="239">
        <v>2712690.74</v>
      </c>
      <c r="S8" s="260">
        <v>95047.05</v>
      </c>
      <c r="T8" s="260"/>
      <c r="U8" s="260"/>
      <c r="V8" s="260"/>
      <c r="W8" s="260"/>
      <c r="X8" s="239">
        <v>304807.89</v>
      </c>
      <c r="Y8" s="260">
        <v>588851.88</v>
      </c>
      <c r="Z8" s="260">
        <v>45000</v>
      </c>
      <c r="AA8" s="260"/>
      <c r="AB8" s="239">
        <v>979100.83</v>
      </c>
      <c r="AC8" s="239">
        <v>588851.88</v>
      </c>
      <c r="AD8" s="260"/>
      <c r="AE8" s="239">
        <v>14063763.800000001</v>
      </c>
      <c r="AF8" s="260"/>
      <c r="AG8" s="239">
        <v>4170502</v>
      </c>
      <c r="AH8" s="260">
        <v>140000</v>
      </c>
      <c r="AI8" s="260"/>
      <c r="AJ8" s="239">
        <v>15088807.470000001</v>
      </c>
      <c r="AK8" s="239">
        <v>103500</v>
      </c>
      <c r="AL8" s="239"/>
      <c r="AM8" s="239">
        <v>128000</v>
      </c>
      <c r="AN8" s="260"/>
      <c r="AO8" s="260">
        <v>1000</v>
      </c>
      <c r="AP8" s="260">
        <v>5320449.93</v>
      </c>
      <c r="AQ8" s="260"/>
      <c r="AR8" s="260">
        <v>97802.03</v>
      </c>
      <c r="AS8" s="239"/>
      <c r="AT8" s="239"/>
      <c r="AU8" s="239"/>
      <c r="AV8" s="239">
        <v>574864.86</v>
      </c>
      <c r="AW8" s="260">
        <v>102214</v>
      </c>
      <c r="AX8" s="239">
        <v>13797.94</v>
      </c>
      <c r="AY8" s="239">
        <v>131359</v>
      </c>
      <c r="AZ8" s="239"/>
      <c r="BA8" s="239">
        <v>1147160.03</v>
      </c>
      <c r="BB8" s="239">
        <v>87954.35</v>
      </c>
      <c r="BC8" s="239">
        <v>16379.42</v>
      </c>
      <c r="BD8" s="239">
        <v>7364325.9100000001</v>
      </c>
      <c r="BE8" s="260">
        <v>65852324.600000001</v>
      </c>
      <c r="BF8" s="260">
        <v>57766341.850000001</v>
      </c>
      <c r="BG8" s="239">
        <v>8085982.75</v>
      </c>
      <c r="BH8" s="239">
        <v>16130324.02</v>
      </c>
      <c r="BI8" s="239">
        <v>2040389</v>
      </c>
      <c r="BJ8" s="239">
        <v>9732293.0199999996</v>
      </c>
      <c r="BK8" s="239">
        <v>4357642</v>
      </c>
      <c r="BL8" s="174">
        <v>983559</v>
      </c>
      <c r="BM8" s="174">
        <v>4796462.53</v>
      </c>
      <c r="BN8" s="174">
        <v>2108868</v>
      </c>
      <c r="BO8" s="174">
        <v>2213422.61</v>
      </c>
      <c r="BP8" s="174">
        <v>10285000</v>
      </c>
      <c r="BQ8" s="175"/>
      <c r="BR8" s="175"/>
    </row>
    <row r="9" spans="1:71" ht="11.25" hidden="1" customHeight="1" outlineLevel="2" x14ac:dyDescent="0.2">
      <c r="A9" s="176" t="s">
        <v>259</v>
      </c>
      <c r="B9" s="177">
        <v>615</v>
      </c>
      <c r="C9" s="174">
        <v>4920</v>
      </c>
      <c r="D9" s="174">
        <v>980350.8</v>
      </c>
      <c r="E9" s="174">
        <v>5555511.5800000001</v>
      </c>
      <c r="F9" s="174">
        <v>4103428.35</v>
      </c>
      <c r="G9" s="175"/>
      <c r="H9" s="175"/>
      <c r="I9" s="175"/>
      <c r="J9" s="175"/>
      <c r="K9" s="175"/>
      <c r="L9" s="175"/>
      <c r="M9" s="175"/>
      <c r="N9" s="183">
        <v>43978.14</v>
      </c>
      <c r="O9" s="191"/>
      <c r="P9" s="175"/>
      <c r="Q9" s="175"/>
      <c r="R9" s="175"/>
      <c r="S9" s="175"/>
      <c r="T9" s="175"/>
      <c r="U9" s="175"/>
      <c r="V9" s="175"/>
      <c r="W9" s="175"/>
      <c r="X9" s="175"/>
      <c r="Y9" s="191"/>
      <c r="Z9" s="191"/>
      <c r="AA9" s="175"/>
      <c r="AB9" s="175"/>
      <c r="AC9" s="175"/>
      <c r="AD9" s="175"/>
      <c r="AE9" s="174">
        <v>1025857.09</v>
      </c>
      <c r="AF9" s="175"/>
      <c r="AG9" s="174">
        <v>382248</v>
      </c>
      <c r="AH9" s="191"/>
      <c r="AI9" s="175"/>
      <c r="AJ9" s="174">
        <v>1215954</v>
      </c>
      <c r="AK9" s="174">
        <v>12000</v>
      </c>
      <c r="AL9" s="174">
        <v>11000</v>
      </c>
      <c r="AM9" s="174">
        <v>353371.74</v>
      </c>
      <c r="AN9" s="175"/>
      <c r="AO9" s="175"/>
      <c r="AP9" s="175"/>
      <c r="AQ9" s="175"/>
      <c r="AR9" s="175"/>
      <c r="AS9" s="174">
        <v>55115.35</v>
      </c>
      <c r="AT9" s="174">
        <v>9536</v>
      </c>
      <c r="AU9" s="175"/>
      <c r="AV9" s="175"/>
      <c r="AW9" s="175"/>
      <c r="AX9" s="174">
        <v>203094.91</v>
      </c>
      <c r="AY9" s="174">
        <v>16284.84</v>
      </c>
      <c r="AZ9" s="175"/>
      <c r="BA9" s="174">
        <v>555551.16</v>
      </c>
      <c r="BB9" s="174">
        <v>4381153.26</v>
      </c>
      <c r="BC9" s="174">
        <v>4041716.06</v>
      </c>
      <c r="BD9" s="174">
        <v>339437.2</v>
      </c>
      <c r="BE9" s="175"/>
      <c r="BF9" s="175"/>
      <c r="BG9" s="174">
        <v>938755.12</v>
      </c>
      <c r="BH9" s="174">
        <v>558329.24</v>
      </c>
      <c r="BI9" s="174">
        <v>83333</v>
      </c>
      <c r="BJ9" s="174">
        <v>303019.24</v>
      </c>
      <c r="BK9" s="174">
        <v>171977</v>
      </c>
      <c r="BL9" s="174">
        <v>2021794.38</v>
      </c>
      <c r="BM9" s="174">
        <v>555551.16</v>
      </c>
      <c r="BN9" s="174">
        <v>106243.22</v>
      </c>
      <c r="BO9" s="175"/>
      <c r="BP9" s="174">
        <v>1360000</v>
      </c>
      <c r="BQ9" s="175"/>
      <c r="BR9" s="175"/>
    </row>
    <row r="10" spans="1:71" ht="11.25" hidden="1" customHeight="1" outlineLevel="3" x14ac:dyDescent="0.2">
      <c r="A10" s="178" t="s">
        <v>260</v>
      </c>
      <c r="B10" s="179">
        <v>79</v>
      </c>
      <c r="C10" s="179">
        <v>632</v>
      </c>
      <c r="D10" s="180">
        <v>87026.47</v>
      </c>
      <c r="E10" s="180">
        <v>535000</v>
      </c>
      <c r="F10" s="180">
        <v>400000</v>
      </c>
      <c r="G10" s="181"/>
      <c r="H10" s="181"/>
      <c r="I10" s="181"/>
      <c r="J10" s="181"/>
      <c r="K10" s="181"/>
      <c r="L10" s="181"/>
      <c r="M10" s="181"/>
      <c r="N10" s="189"/>
      <c r="O10" s="189"/>
      <c r="P10" s="181"/>
      <c r="Q10" s="181"/>
      <c r="R10" s="181"/>
      <c r="S10" s="181"/>
      <c r="T10" s="181"/>
      <c r="U10" s="181"/>
      <c r="V10" s="181"/>
      <c r="W10" s="181"/>
      <c r="X10" s="181"/>
      <c r="Y10" s="189"/>
      <c r="Z10" s="189"/>
      <c r="AA10" s="181"/>
      <c r="AB10" s="181"/>
      <c r="AC10" s="181"/>
      <c r="AD10" s="181"/>
      <c r="AE10" s="180">
        <v>100000</v>
      </c>
      <c r="AF10" s="181"/>
      <c r="AG10" s="180">
        <v>35000</v>
      </c>
      <c r="AH10" s="189"/>
      <c r="AI10" s="181"/>
      <c r="AJ10" s="180">
        <v>142825.16</v>
      </c>
      <c r="AK10" s="180">
        <v>2000</v>
      </c>
      <c r="AL10" s="180">
        <v>1000</v>
      </c>
      <c r="AM10" s="180">
        <v>31150</v>
      </c>
      <c r="AN10" s="181"/>
      <c r="AO10" s="181"/>
      <c r="AP10" s="181"/>
      <c r="AQ10" s="181"/>
      <c r="AR10" s="181"/>
      <c r="AS10" s="180">
        <v>5350</v>
      </c>
      <c r="AT10" s="180">
        <v>1192</v>
      </c>
      <c r="AU10" s="181"/>
      <c r="AV10" s="181"/>
      <c r="AW10" s="181"/>
      <c r="AX10" s="180">
        <v>48633.16</v>
      </c>
      <c r="AY10" s="181"/>
      <c r="AZ10" s="181"/>
      <c r="BA10" s="180">
        <v>53500</v>
      </c>
      <c r="BB10" s="180">
        <v>390753.31</v>
      </c>
      <c r="BC10" s="180">
        <v>359253.31</v>
      </c>
      <c r="BD10" s="180">
        <v>31500</v>
      </c>
      <c r="BE10" s="181"/>
      <c r="BF10" s="181"/>
      <c r="BG10" s="180">
        <v>88448</v>
      </c>
      <c r="BH10" s="180">
        <v>53767.5</v>
      </c>
      <c r="BI10" s="180">
        <v>8025</v>
      </c>
      <c r="BJ10" s="180">
        <v>28888.5</v>
      </c>
      <c r="BK10" s="180">
        <v>16854</v>
      </c>
      <c r="BL10" s="180">
        <v>223500</v>
      </c>
      <c r="BM10" s="180">
        <v>53500</v>
      </c>
      <c r="BN10" s="181"/>
      <c r="BO10" s="181"/>
      <c r="BP10" s="180">
        <v>170000</v>
      </c>
      <c r="BQ10" s="181"/>
      <c r="BR10" s="181"/>
    </row>
    <row r="11" spans="1:71" ht="11.25" hidden="1" customHeight="1" outlineLevel="3" x14ac:dyDescent="0.2">
      <c r="A11" s="178" t="s">
        <v>261</v>
      </c>
      <c r="B11" s="179">
        <v>74</v>
      </c>
      <c r="C11" s="179">
        <v>592</v>
      </c>
      <c r="D11" s="180">
        <v>272315.8</v>
      </c>
      <c r="E11" s="180">
        <v>1418454.55</v>
      </c>
      <c r="F11" s="180">
        <v>1056363.6399999999</v>
      </c>
      <c r="G11" s="181"/>
      <c r="H11" s="181"/>
      <c r="I11" s="181"/>
      <c r="J11" s="181"/>
      <c r="K11" s="181"/>
      <c r="L11" s="181"/>
      <c r="M11" s="181"/>
      <c r="N11" s="189"/>
      <c r="O11" s="189"/>
      <c r="P11" s="181"/>
      <c r="Q11" s="181"/>
      <c r="R11" s="181"/>
      <c r="S11" s="181"/>
      <c r="T11" s="181"/>
      <c r="U11" s="181"/>
      <c r="V11" s="181"/>
      <c r="W11" s="181"/>
      <c r="X11" s="181"/>
      <c r="Y11" s="189"/>
      <c r="Z11" s="189"/>
      <c r="AA11" s="181"/>
      <c r="AB11" s="181"/>
      <c r="AC11" s="181"/>
      <c r="AD11" s="181"/>
      <c r="AE11" s="180">
        <v>264090.90999999997</v>
      </c>
      <c r="AF11" s="181"/>
      <c r="AG11" s="180">
        <v>98000</v>
      </c>
      <c r="AH11" s="189"/>
      <c r="AI11" s="181"/>
      <c r="AJ11" s="180">
        <v>298664.89</v>
      </c>
      <c r="AK11" s="180">
        <v>3000</v>
      </c>
      <c r="AL11" s="180">
        <v>5000</v>
      </c>
      <c r="AM11" s="180">
        <v>110660.91</v>
      </c>
      <c r="AN11" s="181"/>
      <c r="AO11" s="181"/>
      <c r="AP11" s="181"/>
      <c r="AQ11" s="181"/>
      <c r="AR11" s="181"/>
      <c r="AS11" s="180">
        <v>14184.55</v>
      </c>
      <c r="AT11" s="180">
        <v>1192</v>
      </c>
      <c r="AU11" s="181"/>
      <c r="AV11" s="181"/>
      <c r="AW11" s="181"/>
      <c r="AX11" s="180">
        <v>22781.97</v>
      </c>
      <c r="AY11" s="181"/>
      <c r="AZ11" s="181"/>
      <c r="BA11" s="180">
        <v>141845.46</v>
      </c>
      <c r="BB11" s="180">
        <v>1186612.83</v>
      </c>
      <c r="BC11" s="180">
        <v>1102982.83</v>
      </c>
      <c r="BD11" s="180">
        <v>83630</v>
      </c>
      <c r="BE11" s="181"/>
      <c r="BF11" s="181"/>
      <c r="BG11" s="180">
        <v>205492.63</v>
      </c>
      <c r="BH11" s="180">
        <v>142554.85999999999</v>
      </c>
      <c r="BI11" s="180">
        <v>21277</v>
      </c>
      <c r="BJ11" s="180">
        <v>79625.86</v>
      </c>
      <c r="BK11" s="180">
        <v>41652</v>
      </c>
      <c r="BL11" s="180">
        <v>311845.46000000002</v>
      </c>
      <c r="BM11" s="180">
        <v>141845.46</v>
      </c>
      <c r="BN11" s="181"/>
      <c r="BO11" s="181"/>
      <c r="BP11" s="180">
        <v>170000</v>
      </c>
      <c r="BQ11" s="181"/>
      <c r="BR11" s="181"/>
    </row>
    <row r="12" spans="1:71" ht="11.25" hidden="1" customHeight="1" outlineLevel="3" x14ac:dyDescent="0.2">
      <c r="A12" s="178" t="s">
        <v>262</v>
      </c>
      <c r="B12" s="179">
        <v>79</v>
      </c>
      <c r="C12" s="179">
        <v>632</v>
      </c>
      <c r="D12" s="180">
        <v>70375.009999999995</v>
      </c>
      <c r="E12" s="180">
        <v>535000</v>
      </c>
      <c r="F12" s="180">
        <v>400000</v>
      </c>
      <c r="G12" s="181"/>
      <c r="H12" s="181"/>
      <c r="I12" s="181"/>
      <c r="J12" s="181"/>
      <c r="K12" s="181"/>
      <c r="L12" s="181"/>
      <c r="M12" s="181"/>
      <c r="N12" s="189"/>
      <c r="O12" s="189"/>
      <c r="P12" s="181"/>
      <c r="Q12" s="181"/>
      <c r="R12" s="181"/>
      <c r="S12" s="181"/>
      <c r="T12" s="181"/>
      <c r="U12" s="181"/>
      <c r="V12" s="181"/>
      <c r="W12" s="181"/>
      <c r="X12" s="181"/>
      <c r="Y12" s="189"/>
      <c r="Z12" s="189"/>
      <c r="AA12" s="181"/>
      <c r="AB12" s="181"/>
      <c r="AC12" s="181"/>
      <c r="AD12" s="181"/>
      <c r="AE12" s="180">
        <v>100000</v>
      </c>
      <c r="AF12" s="181"/>
      <c r="AG12" s="180">
        <v>35000</v>
      </c>
      <c r="AH12" s="189"/>
      <c r="AI12" s="181"/>
      <c r="AJ12" s="180">
        <v>134323.76999999999</v>
      </c>
      <c r="AK12" s="180">
        <v>1000</v>
      </c>
      <c r="AL12" s="181"/>
      <c r="AM12" s="180">
        <v>31150</v>
      </c>
      <c r="AN12" s="181"/>
      <c r="AO12" s="181"/>
      <c r="AP12" s="181"/>
      <c r="AQ12" s="181"/>
      <c r="AR12" s="181"/>
      <c r="AS12" s="180">
        <v>5350</v>
      </c>
      <c r="AT12" s="180">
        <v>1192</v>
      </c>
      <c r="AU12" s="181"/>
      <c r="AV12" s="181"/>
      <c r="AW12" s="181"/>
      <c r="AX12" s="180">
        <v>42131.77</v>
      </c>
      <c r="AY12" s="181"/>
      <c r="AZ12" s="181"/>
      <c r="BA12" s="180">
        <v>53500</v>
      </c>
      <c r="BB12" s="180">
        <v>380330.78</v>
      </c>
      <c r="BC12" s="180">
        <v>348830.78</v>
      </c>
      <c r="BD12" s="180">
        <v>31500</v>
      </c>
      <c r="BE12" s="181"/>
      <c r="BF12" s="181"/>
      <c r="BG12" s="180">
        <v>90720.46</v>
      </c>
      <c r="BH12" s="180">
        <v>53767.5</v>
      </c>
      <c r="BI12" s="180">
        <v>8025</v>
      </c>
      <c r="BJ12" s="180">
        <v>28888.5</v>
      </c>
      <c r="BK12" s="180">
        <v>16854</v>
      </c>
      <c r="BL12" s="180">
        <v>223500</v>
      </c>
      <c r="BM12" s="180">
        <v>53500</v>
      </c>
      <c r="BN12" s="181"/>
      <c r="BO12" s="181"/>
      <c r="BP12" s="180">
        <v>170000</v>
      </c>
      <c r="BQ12" s="181"/>
      <c r="BR12" s="181"/>
    </row>
    <row r="13" spans="1:71" ht="11.25" hidden="1" customHeight="1" outlineLevel="3" x14ac:dyDescent="0.2">
      <c r="A13" s="178" t="s">
        <v>263</v>
      </c>
      <c r="B13" s="179">
        <v>79</v>
      </c>
      <c r="C13" s="179">
        <v>632</v>
      </c>
      <c r="D13" s="180">
        <v>141045.4</v>
      </c>
      <c r="E13" s="180">
        <v>749000</v>
      </c>
      <c r="F13" s="180">
        <v>560000</v>
      </c>
      <c r="G13" s="181"/>
      <c r="H13" s="181"/>
      <c r="I13" s="181"/>
      <c r="J13" s="181"/>
      <c r="K13" s="181"/>
      <c r="L13" s="181"/>
      <c r="M13" s="181"/>
      <c r="N13" s="189"/>
      <c r="O13" s="189"/>
      <c r="P13" s="181"/>
      <c r="Q13" s="181"/>
      <c r="R13" s="181"/>
      <c r="S13" s="181"/>
      <c r="T13" s="181"/>
      <c r="U13" s="181"/>
      <c r="V13" s="181"/>
      <c r="W13" s="181"/>
      <c r="X13" s="181"/>
      <c r="Y13" s="189"/>
      <c r="Z13" s="189"/>
      <c r="AA13" s="181"/>
      <c r="AB13" s="181"/>
      <c r="AC13" s="181"/>
      <c r="AD13" s="181"/>
      <c r="AE13" s="180">
        <v>140000</v>
      </c>
      <c r="AF13" s="181"/>
      <c r="AG13" s="180">
        <v>49000</v>
      </c>
      <c r="AH13" s="189"/>
      <c r="AI13" s="181"/>
      <c r="AJ13" s="180">
        <v>135992</v>
      </c>
      <c r="AK13" s="180">
        <v>1000</v>
      </c>
      <c r="AL13" s="180">
        <v>1000</v>
      </c>
      <c r="AM13" s="180">
        <v>50410</v>
      </c>
      <c r="AN13" s="181"/>
      <c r="AO13" s="181"/>
      <c r="AP13" s="181"/>
      <c r="AQ13" s="181"/>
      <c r="AR13" s="181"/>
      <c r="AS13" s="180">
        <v>7490</v>
      </c>
      <c r="AT13" s="180">
        <v>1192</v>
      </c>
      <c r="AU13" s="181"/>
      <c r="AV13" s="181"/>
      <c r="AW13" s="181"/>
      <c r="AX13" s="181"/>
      <c r="AY13" s="181"/>
      <c r="AZ13" s="181"/>
      <c r="BA13" s="180">
        <v>74900</v>
      </c>
      <c r="BB13" s="180">
        <v>615985.4</v>
      </c>
      <c r="BC13" s="180">
        <v>571901.4</v>
      </c>
      <c r="BD13" s="180">
        <v>44084</v>
      </c>
      <c r="BE13" s="181"/>
      <c r="BF13" s="181"/>
      <c r="BG13" s="180">
        <v>138068</v>
      </c>
      <c r="BH13" s="180">
        <v>75274.5</v>
      </c>
      <c r="BI13" s="180">
        <v>11235</v>
      </c>
      <c r="BJ13" s="180">
        <v>40444.5</v>
      </c>
      <c r="BK13" s="180">
        <v>23595</v>
      </c>
      <c r="BL13" s="180">
        <v>244900</v>
      </c>
      <c r="BM13" s="180">
        <v>74900</v>
      </c>
      <c r="BN13" s="181"/>
      <c r="BO13" s="181"/>
      <c r="BP13" s="180">
        <v>170000</v>
      </c>
      <c r="BQ13" s="181"/>
      <c r="BR13" s="181"/>
    </row>
    <row r="14" spans="1:71" ht="11.25" hidden="1" customHeight="1" outlineLevel="3" x14ac:dyDescent="0.2">
      <c r="A14" s="178" t="s">
        <v>264</v>
      </c>
      <c r="B14" s="179">
        <v>79</v>
      </c>
      <c r="C14" s="179">
        <v>632</v>
      </c>
      <c r="D14" s="180">
        <v>86941.27</v>
      </c>
      <c r="E14" s="180">
        <v>535000</v>
      </c>
      <c r="F14" s="180">
        <v>400000</v>
      </c>
      <c r="G14" s="181"/>
      <c r="H14" s="181"/>
      <c r="I14" s="181"/>
      <c r="J14" s="181"/>
      <c r="K14" s="181"/>
      <c r="L14" s="181"/>
      <c r="M14" s="181"/>
      <c r="N14" s="189"/>
      <c r="O14" s="189"/>
      <c r="P14" s="181"/>
      <c r="Q14" s="181"/>
      <c r="R14" s="181"/>
      <c r="S14" s="181"/>
      <c r="T14" s="181"/>
      <c r="U14" s="181"/>
      <c r="V14" s="181"/>
      <c r="W14" s="181"/>
      <c r="X14" s="181"/>
      <c r="Y14" s="189"/>
      <c r="Z14" s="189"/>
      <c r="AA14" s="181"/>
      <c r="AB14" s="181"/>
      <c r="AC14" s="181"/>
      <c r="AD14" s="181"/>
      <c r="AE14" s="180">
        <v>100000</v>
      </c>
      <c r="AF14" s="181"/>
      <c r="AG14" s="180">
        <v>35000</v>
      </c>
      <c r="AH14" s="189"/>
      <c r="AI14" s="181"/>
      <c r="AJ14" s="180">
        <v>147420.29</v>
      </c>
      <c r="AK14" s="180">
        <v>2000</v>
      </c>
      <c r="AL14" s="180">
        <v>1000</v>
      </c>
      <c r="AM14" s="180">
        <v>31150</v>
      </c>
      <c r="AN14" s="181"/>
      <c r="AO14" s="181"/>
      <c r="AP14" s="181"/>
      <c r="AQ14" s="181"/>
      <c r="AR14" s="181"/>
      <c r="AS14" s="180">
        <v>5350</v>
      </c>
      <c r="AT14" s="180">
        <v>1192</v>
      </c>
      <c r="AU14" s="181"/>
      <c r="AV14" s="181"/>
      <c r="AW14" s="181"/>
      <c r="AX14" s="180">
        <v>53228.29</v>
      </c>
      <c r="AY14" s="181"/>
      <c r="AZ14" s="181"/>
      <c r="BA14" s="180">
        <v>53500</v>
      </c>
      <c r="BB14" s="180">
        <v>387424.51</v>
      </c>
      <c r="BC14" s="180">
        <v>355924.51</v>
      </c>
      <c r="BD14" s="180">
        <v>31500</v>
      </c>
      <c r="BE14" s="181"/>
      <c r="BF14" s="181"/>
      <c r="BG14" s="180">
        <v>87096.47</v>
      </c>
      <c r="BH14" s="180">
        <v>53767.5</v>
      </c>
      <c r="BI14" s="180">
        <v>8025</v>
      </c>
      <c r="BJ14" s="180">
        <v>28888.5</v>
      </c>
      <c r="BK14" s="180">
        <v>16854</v>
      </c>
      <c r="BL14" s="180">
        <v>223500</v>
      </c>
      <c r="BM14" s="180">
        <v>53500</v>
      </c>
      <c r="BN14" s="181"/>
      <c r="BO14" s="181"/>
      <c r="BP14" s="180">
        <v>170000</v>
      </c>
      <c r="BQ14" s="181"/>
      <c r="BR14" s="181"/>
    </row>
    <row r="15" spans="1:71" ht="11.25" hidden="1" customHeight="1" outlineLevel="3" x14ac:dyDescent="0.2">
      <c r="A15" s="178" t="s">
        <v>1028</v>
      </c>
      <c r="B15" s="179">
        <v>77</v>
      </c>
      <c r="C15" s="179">
        <v>616</v>
      </c>
      <c r="D15" s="180">
        <v>122895.39</v>
      </c>
      <c r="E15" s="180">
        <v>633978.89</v>
      </c>
      <c r="F15" s="180">
        <v>473064.71</v>
      </c>
      <c r="G15" s="181"/>
      <c r="H15" s="181"/>
      <c r="I15" s="181"/>
      <c r="J15" s="181"/>
      <c r="K15" s="181"/>
      <c r="L15" s="181"/>
      <c r="M15" s="181"/>
      <c r="N15" s="189"/>
      <c r="O15" s="189"/>
      <c r="P15" s="181"/>
      <c r="Q15" s="181"/>
      <c r="R15" s="181"/>
      <c r="S15" s="181"/>
      <c r="T15" s="181"/>
      <c r="U15" s="181"/>
      <c r="V15" s="181"/>
      <c r="W15" s="181"/>
      <c r="X15" s="181"/>
      <c r="Y15" s="189"/>
      <c r="Z15" s="189"/>
      <c r="AA15" s="181"/>
      <c r="AB15" s="181"/>
      <c r="AC15" s="181"/>
      <c r="AD15" s="181"/>
      <c r="AE15" s="180">
        <v>118266.18</v>
      </c>
      <c r="AF15" s="181"/>
      <c r="AG15" s="180">
        <v>42648</v>
      </c>
      <c r="AH15" s="189"/>
      <c r="AI15" s="181"/>
      <c r="AJ15" s="180">
        <v>112987.81</v>
      </c>
      <c r="AK15" s="180">
        <v>1000</v>
      </c>
      <c r="AL15" s="180">
        <v>1000</v>
      </c>
      <c r="AM15" s="180">
        <v>40058.120000000003</v>
      </c>
      <c r="AN15" s="181"/>
      <c r="AO15" s="181"/>
      <c r="AP15" s="181"/>
      <c r="AQ15" s="181"/>
      <c r="AR15" s="181"/>
      <c r="AS15" s="180">
        <v>6339.8</v>
      </c>
      <c r="AT15" s="180">
        <v>1192</v>
      </c>
      <c r="AU15" s="181"/>
      <c r="AV15" s="181"/>
      <c r="AW15" s="181"/>
      <c r="AX15" s="181"/>
      <c r="AY15" s="181"/>
      <c r="AZ15" s="181"/>
      <c r="BA15" s="180">
        <v>63397.89</v>
      </c>
      <c r="BB15" s="180">
        <v>523349.28</v>
      </c>
      <c r="BC15" s="180">
        <v>484966.08</v>
      </c>
      <c r="BD15" s="180">
        <v>38383.199999999997</v>
      </c>
      <c r="BE15" s="181"/>
      <c r="BF15" s="181"/>
      <c r="BG15" s="180">
        <v>120537.19</v>
      </c>
      <c r="BH15" s="180">
        <v>63715.19</v>
      </c>
      <c r="BI15" s="180">
        <v>9510</v>
      </c>
      <c r="BJ15" s="180">
        <v>34235.19</v>
      </c>
      <c r="BK15" s="180">
        <v>19970</v>
      </c>
      <c r="BL15" s="180">
        <v>233397.89</v>
      </c>
      <c r="BM15" s="180">
        <v>63397.89</v>
      </c>
      <c r="BN15" s="181"/>
      <c r="BO15" s="181"/>
      <c r="BP15" s="180">
        <v>170000</v>
      </c>
      <c r="BQ15" s="181"/>
      <c r="BR15" s="181"/>
    </row>
    <row r="16" spans="1:71" ht="11.25" hidden="1" customHeight="1" outlineLevel="3" x14ac:dyDescent="0.2">
      <c r="A16" s="178" t="s">
        <v>265</v>
      </c>
      <c r="B16" s="179">
        <v>79</v>
      </c>
      <c r="C16" s="179">
        <v>632</v>
      </c>
      <c r="D16" s="180">
        <v>98706.06</v>
      </c>
      <c r="E16" s="180">
        <v>632600</v>
      </c>
      <c r="F16" s="180">
        <v>464000</v>
      </c>
      <c r="G16" s="181"/>
      <c r="H16" s="181"/>
      <c r="I16" s="181"/>
      <c r="J16" s="181"/>
      <c r="K16" s="181"/>
      <c r="L16" s="181"/>
      <c r="M16" s="181"/>
      <c r="N16" s="189"/>
      <c r="O16" s="189"/>
      <c r="P16" s="181"/>
      <c r="Q16" s="181"/>
      <c r="R16" s="181"/>
      <c r="S16" s="181"/>
      <c r="T16" s="181"/>
      <c r="U16" s="181"/>
      <c r="V16" s="181"/>
      <c r="W16" s="181"/>
      <c r="X16" s="181"/>
      <c r="Y16" s="189"/>
      <c r="Z16" s="189"/>
      <c r="AA16" s="181"/>
      <c r="AB16" s="181"/>
      <c r="AC16" s="181"/>
      <c r="AD16" s="181"/>
      <c r="AE16" s="180">
        <v>116000</v>
      </c>
      <c r="AF16" s="181"/>
      <c r="AG16" s="180">
        <v>52600</v>
      </c>
      <c r="AH16" s="189"/>
      <c r="AI16" s="181"/>
      <c r="AJ16" s="180">
        <v>154692.24</v>
      </c>
      <c r="AK16" s="180">
        <v>1000</v>
      </c>
      <c r="AL16" s="180">
        <v>1000</v>
      </c>
      <c r="AM16" s="180">
        <v>29309.68</v>
      </c>
      <c r="AN16" s="181"/>
      <c r="AO16" s="181"/>
      <c r="AP16" s="181"/>
      <c r="AQ16" s="181"/>
      <c r="AR16" s="181"/>
      <c r="AS16" s="180">
        <v>6326</v>
      </c>
      <c r="AT16" s="180">
        <v>1192</v>
      </c>
      <c r="AU16" s="181"/>
      <c r="AV16" s="181"/>
      <c r="AW16" s="181"/>
      <c r="AX16" s="180">
        <v>36319.72</v>
      </c>
      <c r="AY16" s="180">
        <v>16284.84</v>
      </c>
      <c r="AZ16" s="181"/>
      <c r="BA16" s="180">
        <v>63260</v>
      </c>
      <c r="BB16" s="180">
        <v>467673.45</v>
      </c>
      <c r="BC16" s="180">
        <v>420333.45</v>
      </c>
      <c r="BD16" s="180">
        <v>47340</v>
      </c>
      <c r="BE16" s="181"/>
      <c r="BF16" s="181"/>
      <c r="BG16" s="180">
        <v>108940.37</v>
      </c>
      <c r="BH16" s="180">
        <v>63576.3</v>
      </c>
      <c r="BI16" s="180">
        <v>9489</v>
      </c>
      <c r="BJ16" s="180">
        <v>34159.300000000003</v>
      </c>
      <c r="BK16" s="180">
        <v>19928</v>
      </c>
      <c r="BL16" s="180">
        <v>339503.22</v>
      </c>
      <c r="BM16" s="180">
        <v>63260</v>
      </c>
      <c r="BN16" s="180">
        <v>106243.22</v>
      </c>
      <c r="BO16" s="181"/>
      <c r="BP16" s="180">
        <v>170000</v>
      </c>
      <c r="BQ16" s="181"/>
      <c r="BR16" s="181"/>
    </row>
    <row r="17" spans="1:70" ht="11.25" hidden="1" customHeight="1" outlineLevel="3" x14ac:dyDescent="0.2">
      <c r="A17" s="178" t="s">
        <v>266</v>
      </c>
      <c r="B17" s="179">
        <v>69</v>
      </c>
      <c r="C17" s="179">
        <v>552</v>
      </c>
      <c r="D17" s="180">
        <v>101045.4</v>
      </c>
      <c r="E17" s="180">
        <v>516478.14</v>
      </c>
      <c r="F17" s="180">
        <v>350000</v>
      </c>
      <c r="G17" s="181"/>
      <c r="H17" s="181"/>
      <c r="I17" s="181"/>
      <c r="J17" s="181"/>
      <c r="K17" s="181"/>
      <c r="L17" s="181"/>
      <c r="M17" s="181"/>
      <c r="N17" s="190">
        <v>43978.14</v>
      </c>
      <c r="O17" s="189"/>
      <c r="P17" s="181"/>
      <c r="Q17" s="181"/>
      <c r="R17" s="181"/>
      <c r="S17" s="181"/>
      <c r="T17" s="181"/>
      <c r="U17" s="181"/>
      <c r="V17" s="181"/>
      <c r="W17" s="181"/>
      <c r="X17" s="181"/>
      <c r="Y17" s="189"/>
      <c r="Z17" s="189"/>
      <c r="AA17" s="181"/>
      <c r="AB17" s="181"/>
      <c r="AC17" s="181"/>
      <c r="AD17" s="181"/>
      <c r="AE17" s="180">
        <v>87500</v>
      </c>
      <c r="AF17" s="181"/>
      <c r="AG17" s="180">
        <v>35000</v>
      </c>
      <c r="AH17" s="189"/>
      <c r="AI17" s="181"/>
      <c r="AJ17" s="180">
        <v>89047.84</v>
      </c>
      <c r="AK17" s="180">
        <v>1000</v>
      </c>
      <c r="AL17" s="180">
        <v>1000</v>
      </c>
      <c r="AM17" s="180">
        <v>29483.03</v>
      </c>
      <c r="AN17" s="181"/>
      <c r="AO17" s="181"/>
      <c r="AP17" s="181"/>
      <c r="AQ17" s="181"/>
      <c r="AR17" s="181"/>
      <c r="AS17" s="180">
        <v>4725</v>
      </c>
      <c r="AT17" s="180">
        <v>1192</v>
      </c>
      <c r="AU17" s="181"/>
      <c r="AV17" s="181"/>
      <c r="AW17" s="181"/>
      <c r="AX17" s="181"/>
      <c r="AY17" s="181"/>
      <c r="AZ17" s="181"/>
      <c r="BA17" s="180">
        <v>51647.81</v>
      </c>
      <c r="BB17" s="180">
        <v>429023.7</v>
      </c>
      <c r="BC17" s="180">
        <v>397523.7</v>
      </c>
      <c r="BD17" s="180">
        <v>31500</v>
      </c>
      <c r="BE17" s="181"/>
      <c r="BF17" s="181"/>
      <c r="BG17" s="180">
        <v>99452</v>
      </c>
      <c r="BH17" s="180">
        <v>51905.89</v>
      </c>
      <c r="BI17" s="180">
        <v>7747</v>
      </c>
      <c r="BJ17" s="180">
        <v>27888.89</v>
      </c>
      <c r="BK17" s="180">
        <v>16270</v>
      </c>
      <c r="BL17" s="180">
        <v>221647.81</v>
      </c>
      <c r="BM17" s="180">
        <v>51647.81</v>
      </c>
      <c r="BN17" s="181"/>
      <c r="BO17" s="181"/>
      <c r="BP17" s="180">
        <v>170000</v>
      </c>
      <c r="BQ17" s="181"/>
      <c r="BR17" s="181"/>
    </row>
    <row r="18" spans="1:70" ht="11.25" hidden="1" customHeight="1" outlineLevel="2" x14ac:dyDescent="0.2">
      <c r="A18" s="176" t="s">
        <v>267</v>
      </c>
      <c r="B18" s="177">
        <v>156</v>
      </c>
      <c r="C18" s="174">
        <v>1248</v>
      </c>
      <c r="D18" s="174">
        <v>391396.58</v>
      </c>
      <c r="E18" s="174">
        <v>1798905.57</v>
      </c>
      <c r="F18" s="174">
        <v>918561.41</v>
      </c>
      <c r="G18" s="175"/>
      <c r="H18" s="175"/>
      <c r="I18" s="175"/>
      <c r="J18" s="175"/>
      <c r="K18" s="175"/>
      <c r="L18" s="175"/>
      <c r="M18" s="175"/>
      <c r="N18" s="183">
        <v>37875</v>
      </c>
      <c r="O18" s="191"/>
      <c r="P18" s="175"/>
      <c r="Q18" s="175"/>
      <c r="R18" s="175"/>
      <c r="S18" s="175"/>
      <c r="T18" s="175"/>
      <c r="U18" s="175"/>
      <c r="V18" s="175"/>
      <c r="W18" s="175"/>
      <c r="X18" s="175"/>
      <c r="Y18" s="191"/>
      <c r="Z18" s="191"/>
      <c r="AA18" s="175"/>
      <c r="AB18" s="174">
        <v>18927.28</v>
      </c>
      <c r="AC18" s="174">
        <v>406936.52</v>
      </c>
      <c r="AD18" s="175"/>
      <c r="AE18" s="174">
        <v>229640.36</v>
      </c>
      <c r="AF18" s="175"/>
      <c r="AG18" s="174">
        <v>186965</v>
      </c>
      <c r="AH18" s="191"/>
      <c r="AI18" s="175"/>
      <c r="AJ18" s="174">
        <v>396402.7</v>
      </c>
      <c r="AK18" s="174">
        <v>2000</v>
      </c>
      <c r="AL18" s="174">
        <v>4000</v>
      </c>
      <c r="AM18" s="174">
        <v>123651.52</v>
      </c>
      <c r="AN18" s="175"/>
      <c r="AO18" s="175"/>
      <c r="AP18" s="175"/>
      <c r="AQ18" s="175"/>
      <c r="AR18" s="175"/>
      <c r="AS18" s="174">
        <v>7083.78</v>
      </c>
      <c r="AT18" s="174">
        <v>2384</v>
      </c>
      <c r="AU18" s="175"/>
      <c r="AV18" s="175"/>
      <c r="AW18" s="175"/>
      <c r="AX18" s="174">
        <v>65233.91</v>
      </c>
      <c r="AY18" s="174">
        <v>12158.92</v>
      </c>
      <c r="AZ18" s="175"/>
      <c r="BA18" s="174">
        <v>179890.57</v>
      </c>
      <c r="BB18" s="174">
        <v>1621655.63</v>
      </c>
      <c r="BC18" s="174">
        <v>1040803.41</v>
      </c>
      <c r="BD18" s="174">
        <v>580852.22</v>
      </c>
      <c r="BE18" s="175"/>
      <c r="BF18" s="175"/>
      <c r="BG18" s="174">
        <v>209291.36</v>
      </c>
      <c r="BH18" s="174">
        <v>180196.43</v>
      </c>
      <c r="BI18" s="174">
        <v>26390</v>
      </c>
      <c r="BJ18" s="174">
        <v>101364.43</v>
      </c>
      <c r="BK18" s="174">
        <v>52442</v>
      </c>
      <c r="BL18" s="174">
        <v>562390.56999999995</v>
      </c>
      <c r="BM18" s="174">
        <v>179890.57</v>
      </c>
      <c r="BN18" s="175"/>
      <c r="BO18" s="175"/>
      <c r="BP18" s="174">
        <v>382500</v>
      </c>
      <c r="BQ18" s="175"/>
      <c r="BR18" s="175"/>
    </row>
    <row r="19" spans="1:70" ht="11.25" hidden="1" customHeight="1" outlineLevel="3" x14ac:dyDescent="0.2">
      <c r="A19" s="178" t="s">
        <v>268</v>
      </c>
      <c r="B19" s="179">
        <v>73</v>
      </c>
      <c r="C19" s="179">
        <v>584</v>
      </c>
      <c r="D19" s="180">
        <v>151448.06</v>
      </c>
      <c r="E19" s="180">
        <v>746251.77</v>
      </c>
      <c r="F19" s="180">
        <v>524701.41</v>
      </c>
      <c r="G19" s="181"/>
      <c r="H19" s="181"/>
      <c r="I19" s="181"/>
      <c r="J19" s="181"/>
      <c r="K19" s="181"/>
      <c r="L19" s="181"/>
      <c r="M19" s="181"/>
      <c r="N19" s="190">
        <v>37875</v>
      </c>
      <c r="O19" s="189"/>
      <c r="P19" s="181"/>
      <c r="Q19" s="181"/>
      <c r="R19" s="181"/>
      <c r="S19" s="181"/>
      <c r="T19" s="181"/>
      <c r="U19" s="181"/>
      <c r="V19" s="181"/>
      <c r="W19" s="181"/>
      <c r="X19" s="181"/>
      <c r="Y19" s="189"/>
      <c r="Z19" s="189"/>
      <c r="AA19" s="181"/>
      <c r="AB19" s="181"/>
      <c r="AC19" s="181"/>
      <c r="AD19" s="181"/>
      <c r="AE19" s="180">
        <v>131175.35999999999</v>
      </c>
      <c r="AF19" s="181"/>
      <c r="AG19" s="180">
        <v>52500</v>
      </c>
      <c r="AH19" s="189"/>
      <c r="AI19" s="181"/>
      <c r="AJ19" s="180">
        <v>178806.03</v>
      </c>
      <c r="AK19" s="180">
        <v>2000</v>
      </c>
      <c r="AL19" s="180">
        <v>2000</v>
      </c>
      <c r="AM19" s="180">
        <v>50162.67</v>
      </c>
      <c r="AN19" s="181"/>
      <c r="AO19" s="181"/>
      <c r="AP19" s="181"/>
      <c r="AQ19" s="181"/>
      <c r="AR19" s="181"/>
      <c r="AS19" s="180">
        <v>7083.78</v>
      </c>
      <c r="AT19" s="180">
        <v>1192</v>
      </c>
      <c r="AU19" s="181"/>
      <c r="AV19" s="181"/>
      <c r="AW19" s="181"/>
      <c r="AX19" s="180">
        <v>39722.449999999997</v>
      </c>
      <c r="AY19" s="180">
        <v>2019.96</v>
      </c>
      <c r="AZ19" s="181"/>
      <c r="BA19" s="180">
        <v>74625.17</v>
      </c>
      <c r="BB19" s="180">
        <v>592027.21</v>
      </c>
      <c r="BC19" s="180">
        <v>544824.71</v>
      </c>
      <c r="BD19" s="180">
        <v>47202.5</v>
      </c>
      <c r="BE19" s="181"/>
      <c r="BF19" s="181"/>
      <c r="BG19" s="180">
        <v>126866.59</v>
      </c>
      <c r="BH19" s="180">
        <v>74998.52</v>
      </c>
      <c r="BI19" s="180">
        <v>11194</v>
      </c>
      <c r="BJ19" s="180">
        <v>40298.519999999997</v>
      </c>
      <c r="BK19" s="180">
        <v>23506</v>
      </c>
      <c r="BL19" s="180">
        <v>244625.17</v>
      </c>
      <c r="BM19" s="180">
        <v>74625.17</v>
      </c>
      <c r="BN19" s="181"/>
      <c r="BO19" s="181"/>
      <c r="BP19" s="180">
        <v>170000</v>
      </c>
      <c r="BQ19" s="181"/>
      <c r="BR19" s="181"/>
    </row>
    <row r="20" spans="1:70" ht="11.25" hidden="1" customHeight="1" outlineLevel="3" x14ac:dyDescent="0.2">
      <c r="A20" s="178" t="s">
        <v>269</v>
      </c>
      <c r="B20" s="179">
        <v>4</v>
      </c>
      <c r="C20" s="179">
        <v>32</v>
      </c>
      <c r="D20" s="180">
        <v>156045.4</v>
      </c>
      <c r="E20" s="180">
        <v>464613.8</v>
      </c>
      <c r="F20" s="180">
        <v>31000</v>
      </c>
      <c r="G20" s="181"/>
      <c r="H20" s="181"/>
      <c r="I20" s="181"/>
      <c r="J20" s="181"/>
      <c r="K20" s="181"/>
      <c r="L20" s="181"/>
      <c r="M20" s="181"/>
      <c r="N20" s="189"/>
      <c r="O20" s="189"/>
      <c r="P20" s="181"/>
      <c r="Q20" s="181"/>
      <c r="R20" s="181"/>
      <c r="S20" s="181"/>
      <c r="T20" s="181"/>
      <c r="U20" s="181"/>
      <c r="V20" s="181"/>
      <c r="W20" s="181"/>
      <c r="X20" s="181"/>
      <c r="Y20" s="189"/>
      <c r="Z20" s="189"/>
      <c r="AA20" s="181"/>
      <c r="AB20" s="180">
        <v>18927.28</v>
      </c>
      <c r="AC20" s="180">
        <v>406936.52</v>
      </c>
      <c r="AD20" s="181"/>
      <c r="AE20" s="180">
        <v>7750</v>
      </c>
      <c r="AF20" s="181"/>
      <c r="AG20" s="181"/>
      <c r="AH20" s="189"/>
      <c r="AI20" s="181"/>
      <c r="AJ20" s="180">
        <v>84026.62</v>
      </c>
      <c r="AK20" s="181"/>
      <c r="AL20" s="181"/>
      <c r="AM20" s="180">
        <v>37565.24</v>
      </c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0">
        <v>46461.38</v>
      </c>
      <c r="BB20" s="180">
        <v>573680.12</v>
      </c>
      <c r="BC20" s="180">
        <v>156045.4</v>
      </c>
      <c r="BD20" s="180">
        <v>417634.72</v>
      </c>
      <c r="BE20" s="181"/>
      <c r="BF20" s="181"/>
      <c r="BG20" s="181"/>
      <c r="BH20" s="180">
        <v>46099.48</v>
      </c>
      <c r="BI20" s="180">
        <v>6375</v>
      </c>
      <c r="BJ20" s="180">
        <v>29311.48</v>
      </c>
      <c r="BK20" s="180">
        <v>10413</v>
      </c>
      <c r="BL20" s="180">
        <v>88961.38</v>
      </c>
      <c r="BM20" s="180">
        <v>46461.38</v>
      </c>
      <c r="BN20" s="181"/>
      <c r="BO20" s="181"/>
      <c r="BP20" s="180">
        <v>42500</v>
      </c>
      <c r="BQ20" s="181"/>
      <c r="BR20" s="181"/>
    </row>
    <row r="21" spans="1:70" ht="11.25" hidden="1" customHeight="1" outlineLevel="3" x14ac:dyDescent="0.2">
      <c r="A21" s="178" t="s">
        <v>270</v>
      </c>
      <c r="B21" s="179">
        <v>79</v>
      </c>
      <c r="C21" s="179">
        <v>632</v>
      </c>
      <c r="D21" s="180">
        <v>83903.12</v>
      </c>
      <c r="E21" s="180">
        <v>588040</v>
      </c>
      <c r="F21" s="180">
        <v>362860</v>
      </c>
      <c r="G21" s="181"/>
      <c r="H21" s="181"/>
      <c r="I21" s="181"/>
      <c r="J21" s="181"/>
      <c r="K21" s="181"/>
      <c r="L21" s="181"/>
      <c r="M21" s="181"/>
      <c r="N21" s="189"/>
      <c r="O21" s="189"/>
      <c r="P21" s="181"/>
      <c r="Q21" s="181"/>
      <c r="R21" s="181"/>
      <c r="S21" s="181"/>
      <c r="T21" s="181"/>
      <c r="U21" s="181"/>
      <c r="V21" s="181"/>
      <c r="W21" s="181"/>
      <c r="X21" s="181"/>
      <c r="Y21" s="189"/>
      <c r="Z21" s="189"/>
      <c r="AA21" s="181"/>
      <c r="AB21" s="181"/>
      <c r="AC21" s="181"/>
      <c r="AD21" s="181"/>
      <c r="AE21" s="180">
        <v>90715</v>
      </c>
      <c r="AF21" s="181"/>
      <c r="AG21" s="180">
        <v>134465</v>
      </c>
      <c r="AH21" s="189"/>
      <c r="AI21" s="181"/>
      <c r="AJ21" s="180">
        <v>133570.04999999999</v>
      </c>
      <c r="AK21" s="181"/>
      <c r="AL21" s="180">
        <v>2000</v>
      </c>
      <c r="AM21" s="180">
        <v>35923.61</v>
      </c>
      <c r="AN21" s="181"/>
      <c r="AO21" s="181"/>
      <c r="AP21" s="181"/>
      <c r="AQ21" s="181"/>
      <c r="AR21" s="181"/>
      <c r="AS21" s="181"/>
      <c r="AT21" s="180">
        <v>1192</v>
      </c>
      <c r="AU21" s="181"/>
      <c r="AV21" s="181"/>
      <c r="AW21" s="181"/>
      <c r="AX21" s="180">
        <v>25511.46</v>
      </c>
      <c r="AY21" s="180">
        <v>10138.959999999999</v>
      </c>
      <c r="AZ21" s="181"/>
      <c r="BA21" s="180">
        <v>58804.02</v>
      </c>
      <c r="BB21" s="180">
        <v>455948.3</v>
      </c>
      <c r="BC21" s="180">
        <v>339933.3</v>
      </c>
      <c r="BD21" s="180">
        <v>116015</v>
      </c>
      <c r="BE21" s="181"/>
      <c r="BF21" s="181"/>
      <c r="BG21" s="180">
        <v>82424.77</v>
      </c>
      <c r="BH21" s="180">
        <v>59098.43</v>
      </c>
      <c r="BI21" s="180">
        <v>8821</v>
      </c>
      <c r="BJ21" s="180">
        <v>31754.43</v>
      </c>
      <c r="BK21" s="180">
        <v>18523</v>
      </c>
      <c r="BL21" s="180">
        <v>228804.02</v>
      </c>
      <c r="BM21" s="180">
        <v>58804.02</v>
      </c>
      <c r="BN21" s="181"/>
      <c r="BO21" s="181"/>
      <c r="BP21" s="180">
        <v>170000</v>
      </c>
      <c r="BQ21" s="181"/>
      <c r="BR21" s="181"/>
    </row>
    <row r="22" spans="1:70" ht="11.25" hidden="1" customHeight="1" outlineLevel="2" x14ac:dyDescent="0.2">
      <c r="A22" s="176" t="s">
        <v>271</v>
      </c>
      <c r="B22" s="177">
        <v>158</v>
      </c>
      <c r="C22" s="174">
        <v>1264</v>
      </c>
      <c r="D22" s="174">
        <v>372126.59</v>
      </c>
      <c r="E22" s="174">
        <v>1925985</v>
      </c>
      <c r="F22" s="174">
        <v>1473588</v>
      </c>
      <c r="G22" s="175"/>
      <c r="H22" s="175"/>
      <c r="I22" s="175"/>
      <c r="J22" s="175"/>
      <c r="K22" s="175"/>
      <c r="L22" s="175"/>
      <c r="M22" s="175"/>
      <c r="N22" s="191"/>
      <c r="O22" s="191"/>
      <c r="P22" s="175"/>
      <c r="Q22" s="175"/>
      <c r="R22" s="175"/>
      <c r="S22" s="175"/>
      <c r="T22" s="175"/>
      <c r="U22" s="175"/>
      <c r="V22" s="175"/>
      <c r="W22" s="175"/>
      <c r="X22" s="175"/>
      <c r="Y22" s="191"/>
      <c r="Z22" s="191"/>
      <c r="AA22" s="175"/>
      <c r="AB22" s="175"/>
      <c r="AC22" s="175"/>
      <c r="AD22" s="175"/>
      <c r="AE22" s="174">
        <v>368397</v>
      </c>
      <c r="AF22" s="175"/>
      <c r="AG22" s="174">
        <v>84000</v>
      </c>
      <c r="AH22" s="191"/>
      <c r="AI22" s="175"/>
      <c r="AJ22" s="174">
        <v>355581</v>
      </c>
      <c r="AK22" s="175"/>
      <c r="AL22" s="174">
        <v>2000</v>
      </c>
      <c r="AM22" s="174">
        <v>139338.64000000001</v>
      </c>
      <c r="AN22" s="175"/>
      <c r="AO22" s="175"/>
      <c r="AP22" s="175"/>
      <c r="AQ22" s="175"/>
      <c r="AR22" s="175"/>
      <c r="AS22" s="174">
        <v>19259.84</v>
      </c>
      <c r="AT22" s="174">
        <v>2384</v>
      </c>
      <c r="AU22" s="175"/>
      <c r="AV22" s="175"/>
      <c r="AW22" s="175"/>
      <c r="AX22" s="175"/>
      <c r="AY22" s="175"/>
      <c r="AZ22" s="175"/>
      <c r="BA22" s="174">
        <v>192598.52</v>
      </c>
      <c r="BB22" s="174">
        <v>1576009.4</v>
      </c>
      <c r="BC22" s="174">
        <v>1503719.4</v>
      </c>
      <c r="BD22" s="174">
        <v>72290</v>
      </c>
      <c r="BE22" s="175"/>
      <c r="BF22" s="175"/>
      <c r="BG22" s="174">
        <v>366521.19</v>
      </c>
      <c r="BH22" s="174">
        <v>193559.72</v>
      </c>
      <c r="BI22" s="174">
        <v>28888</v>
      </c>
      <c r="BJ22" s="174">
        <v>105684.72</v>
      </c>
      <c r="BK22" s="174">
        <v>58987</v>
      </c>
      <c r="BL22" s="174">
        <v>532598.52</v>
      </c>
      <c r="BM22" s="174">
        <v>192598.52</v>
      </c>
      <c r="BN22" s="175"/>
      <c r="BO22" s="175"/>
      <c r="BP22" s="174">
        <v>340000</v>
      </c>
      <c r="BQ22" s="175"/>
      <c r="BR22" s="175"/>
    </row>
    <row r="23" spans="1:70" ht="11.25" hidden="1" customHeight="1" outlineLevel="3" x14ac:dyDescent="0.2">
      <c r="A23" s="178" t="s">
        <v>272</v>
      </c>
      <c r="B23" s="179">
        <v>79</v>
      </c>
      <c r="C23" s="179">
        <v>632</v>
      </c>
      <c r="D23" s="180">
        <v>130942.39999999999</v>
      </c>
      <c r="E23" s="180">
        <v>641985</v>
      </c>
      <c r="F23" s="180">
        <v>513588</v>
      </c>
      <c r="G23" s="181"/>
      <c r="H23" s="181"/>
      <c r="I23" s="181"/>
      <c r="J23" s="181"/>
      <c r="K23" s="181"/>
      <c r="L23" s="181"/>
      <c r="M23" s="181"/>
      <c r="N23" s="189"/>
      <c r="O23" s="189"/>
      <c r="P23" s="181"/>
      <c r="Q23" s="181"/>
      <c r="R23" s="181"/>
      <c r="S23" s="181"/>
      <c r="T23" s="181"/>
      <c r="U23" s="181"/>
      <c r="V23" s="181"/>
      <c r="W23" s="181"/>
      <c r="X23" s="181"/>
      <c r="Y23" s="189"/>
      <c r="Z23" s="189"/>
      <c r="AA23" s="181"/>
      <c r="AB23" s="181"/>
      <c r="AC23" s="181"/>
      <c r="AD23" s="181"/>
      <c r="AE23" s="180">
        <v>128397</v>
      </c>
      <c r="AF23" s="181"/>
      <c r="AG23" s="181"/>
      <c r="AH23" s="189"/>
      <c r="AI23" s="181"/>
      <c r="AJ23" s="180">
        <v>112589</v>
      </c>
      <c r="AK23" s="181"/>
      <c r="AL23" s="181"/>
      <c r="AM23" s="180">
        <v>40778.639999999999</v>
      </c>
      <c r="AN23" s="181"/>
      <c r="AO23" s="181"/>
      <c r="AP23" s="181"/>
      <c r="AQ23" s="181"/>
      <c r="AR23" s="181"/>
      <c r="AS23" s="180">
        <v>6419.84</v>
      </c>
      <c r="AT23" s="180">
        <v>1192</v>
      </c>
      <c r="AU23" s="181"/>
      <c r="AV23" s="181"/>
      <c r="AW23" s="181"/>
      <c r="AX23" s="181"/>
      <c r="AY23" s="181"/>
      <c r="AZ23" s="181"/>
      <c r="BA23" s="180">
        <v>64198.52</v>
      </c>
      <c r="BB23" s="180">
        <v>527989.4</v>
      </c>
      <c r="BC23" s="180">
        <v>527989.4</v>
      </c>
      <c r="BD23" s="181"/>
      <c r="BE23" s="181"/>
      <c r="BF23" s="181"/>
      <c r="BG23" s="180">
        <v>132349</v>
      </c>
      <c r="BH23" s="180">
        <v>64517.72</v>
      </c>
      <c r="BI23" s="180">
        <v>9628</v>
      </c>
      <c r="BJ23" s="180">
        <v>34665.72</v>
      </c>
      <c r="BK23" s="180">
        <v>20224</v>
      </c>
      <c r="BL23" s="180">
        <v>234198.52</v>
      </c>
      <c r="BM23" s="180">
        <v>64198.52</v>
      </c>
      <c r="BN23" s="181"/>
      <c r="BO23" s="181"/>
      <c r="BP23" s="180">
        <v>170000</v>
      </c>
      <c r="BQ23" s="181"/>
      <c r="BR23" s="181"/>
    </row>
    <row r="24" spans="1:70" ht="11.25" hidden="1" customHeight="1" outlineLevel="3" x14ac:dyDescent="0.2">
      <c r="A24" s="178" t="s">
        <v>1029</v>
      </c>
      <c r="B24" s="179">
        <v>79</v>
      </c>
      <c r="C24" s="179">
        <v>632</v>
      </c>
      <c r="D24" s="180">
        <v>241045.4</v>
      </c>
      <c r="E24" s="180">
        <v>1284000</v>
      </c>
      <c r="F24" s="180">
        <v>960000</v>
      </c>
      <c r="G24" s="181"/>
      <c r="H24" s="181"/>
      <c r="I24" s="181"/>
      <c r="J24" s="181"/>
      <c r="K24" s="181"/>
      <c r="L24" s="181"/>
      <c r="M24" s="181"/>
      <c r="N24" s="189"/>
      <c r="O24" s="189"/>
      <c r="P24" s="181"/>
      <c r="Q24" s="181"/>
      <c r="R24" s="181"/>
      <c r="S24" s="181"/>
      <c r="T24" s="181"/>
      <c r="U24" s="181"/>
      <c r="V24" s="181"/>
      <c r="W24" s="181"/>
      <c r="X24" s="181"/>
      <c r="Y24" s="189"/>
      <c r="Z24" s="189"/>
      <c r="AA24" s="181"/>
      <c r="AB24" s="181"/>
      <c r="AC24" s="181"/>
      <c r="AD24" s="181"/>
      <c r="AE24" s="180">
        <v>240000</v>
      </c>
      <c r="AF24" s="181"/>
      <c r="AG24" s="180">
        <v>84000</v>
      </c>
      <c r="AH24" s="189"/>
      <c r="AI24" s="181"/>
      <c r="AJ24" s="180">
        <v>242992</v>
      </c>
      <c r="AK24" s="181"/>
      <c r="AL24" s="180">
        <v>2000</v>
      </c>
      <c r="AM24" s="180">
        <v>98560</v>
      </c>
      <c r="AN24" s="181"/>
      <c r="AO24" s="181"/>
      <c r="AP24" s="181"/>
      <c r="AQ24" s="181"/>
      <c r="AR24" s="181"/>
      <c r="AS24" s="180">
        <v>12840</v>
      </c>
      <c r="AT24" s="180">
        <v>1192</v>
      </c>
      <c r="AU24" s="181"/>
      <c r="AV24" s="181"/>
      <c r="AW24" s="181"/>
      <c r="AX24" s="181"/>
      <c r="AY24" s="181"/>
      <c r="AZ24" s="181"/>
      <c r="BA24" s="180">
        <v>128400</v>
      </c>
      <c r="BB24" s="180">
        <v>1045191.4</v>
      </c>
      <c r="BC24" s="180">
        <v>972901.4</v>
      </c>
      <c r="BD24" s="180">
        <v>72290</v>
      </c>
      <c r="BE24" s="181"/>
      <c r="BF24" s="181"/>
      <c r="BG24" s="180">
        <v>236862</v>
      </c>
      <c r="BH24" s="180">
        <v>129042</v>
      </c>
      <c r="BI24" s="180">
        <v>19260</v>
      </c>
      <c r="BJ24" s="180">
        <v>71019</v>
      </c>
      <c r="BK24" s="180">
        <v>38763</v>
      </c>
      <c r="BL24" s="180">
        <v>298400</v>
      </c>
      <c r="BM24" s="180">
        <v>128400</v>
      </c>
      <c r="BN24" s="181"/>
      <c r="BO24" s="181"/>
      <c r="BP24" s="180">
        <v>170000</v>
      </c>
      <c r="BQ24" s="181"/>
      <c r="BR24" s="181"/>
    </row>
    <row r="25" spans="1:70" ht="11.25" hidden="1" customHeight="1" outlineLevel="3" x14ac:dyDescent="0.2">
      <c r="A25" s="178" t="s">
        <v>273</v>
      </c>
      <c r="B25" s="181"/>
      <c r="C25" s="181"/>
      <c r="D25" s="179">
        <v>138.79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9"/>
      <c r="O25" s="189"/>
      <c r="P25" s="181"/>
      <c r="Q25" s="181"/>
      <c r="R25" s="181"/>
      <c r="S25" s="181"/>
      <c r="T25" s="181"/>
      <c r="U25" s="181"/>
      <c r="V25" s="181"/>
      <c r="W25" s="181"/>
      <c r="X25" s="181"/>
      <c r="Y25" s="189"/>
      <c r="Z25" s="189"/>
      <c r="AA25" s="181"/>
      <c r="AB25" s="181"/>
      <c r="AC25" s="181"/>
      <c r="AD25" s="181"/>
      <c r="AE25" s="181"/>
      <c r="AF25" s="181"/>
      <c r="AG25" s="181"/>
      <c r="AH25" s="189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0">
        <v>2828.6</v>
      </c>
      <c r="BC25" s="180">
        <v>2828.6</v>
      </c>
      <c r="BD25" s="181"/>
      <c r="BE25" s="181"/>
      <c r="BF25" s="181"/>
      <c r="BG25" s="180">
        <v>-2689.81</v>
      </c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</row>
    <row r="26" spans="1:70" ht="11.25" hidden="1" customHeight="1" outlineLevel="2" x14ac:dyDescent="0.2">
      <c r="A26" s="176" t="s">
        <v>274</v>
      </c>
      <c r="B26" s="177">
        <v>857</v>
      </c>
      <c r="C26" s="174">
        <v>6784</v>
      </c>
      <c r="D26" s="174">
        <v>1673649.54</v>
      </c>
      <c r="E26" s="174">
        <v>8436496.9199999999</v>
      </c>
      <c r="F26" s="174">
        <v>5955367.6500000004</v>
      </c>
      <c r="G26" s="175"/>
      <c r="H26" s="175"/>
      <c r="I26" s="175"/>
      <c r="J26" s="175"/>
      <c r="K26" s="175"/>
      <c r="L26" s="175"/>
      <c r="M26" s="175"/>
      <c r="N26" s="183">
        <v>130701.04</v>
      </c>
      <c r="O26" s="191"/>
      <c r="P26" s="175"/>
      <c r="Q26" s="175"/>
      <c r="R26" s="175"/>
      <c r="S26" s="175"/>
      <c r="T26" s="175"/>
      <c r="U26" s="175"/>
      <c r="V26" s="175"/>
      <c r="W26" s="175"/>
      <c r="X26" s="175"/>
      <c r="Y26" s="191"/>
      <c r="Z26" s="191"/>
      <c r="AA26" s="175"/>
      <c r="AB26" s="174">
        <v>140570.96</v>
      </c>
      <c r="AC26" s="174">
        <v>181915.36</v>
      </c>
      <c r="AD26" s="175"/>
      <c r="AE26" s="174">
        <v>1488841.91</v>
      </c>
      <c r="AF26" s="175"/>
      <c r="AG26" s="174">
        <v>539100</v>
      </c>
      <c r="AH26" s="191"/>
      <c r="AI26" s="175"/>
      <c r="AJ26" s="174">
        <v>1500445.75</v>
      </c>
      <c r="AK26" s="174">
        <v>24000</v>
      </c>
      <c r="AL26" s="174">
        <v>11000</v>
      </c>
      <c r="AM26" s="174">
        <v>503332.55</v>
      </c>
      <c r="AN26" s="175"/>
      <c r="AO26" s="175"/>
      <c r="AP26" s="175"/>
      <c r="AQ26" s="175"/>
      <c r="AR26" s="175"/>
      <c r="AS26" s="174">
        <v>32044.6</v>
      </c>
      <c r="AT26" s="174">
        <v>13112</v>
      </c>
      <c r="AU26" s="174">
        <v>7362.5</v>
      </c>
      <c r="AV26" s="175"/>
      <c r="AW26" s="175"/>
      <c r="AX26" s="174">
        <v>63951.45</v>
      </c>
      <c r="AY26" s="174">
        <v>1992.96</v>
      </c>
      <c r="AZ26" s="175"/>
      <c r="BA26" s="174">
        <v>843649.69</v>
      </c>
      <c r="BB26" s="174">
        <v>6488075.21</v>
      </c>
      <c r="BC26" s="174">
        <v>5723810.9100000001</v>
      </c>
      <c r="BD26" s="174">
        <v>764264.3</v>
      </c>
      <c r="BE26" s="175"/>
      <c r="BF26" s="175"/>
      <c r="BG26" s="174">
        <v>2121625.5</v>
      </c>
      <c r="BH26" s="174">
        <v>838585.6</v>
      </c>
      <c r="BI26" s="174">
        <v>117265</v>
      </c>
      <c r="BJ26" s="174">
        <v>462050.6</v>
      </c>
      <c r="BK26" s="174">
        <v>259270</v>
      </c>
      <c r="BL26" s="174">
        <v>3403171.36</v>
      </c>
      <c r="BM26" s="174">
        <v>843649.69</v>
      </c>
      <c r="BN26" s="174">
        <v>280451.48</v>
      </c>
      <c r="BO26" s="174">
        <v>366570.19</v>
      </c>
      <c r="BP26" s="174">
        <v>1912500</v>
      </c>
      <c r="BQ26" s="175"/>
      <c r="BR26" s="175"/>
    </row>
    <row r="27" spans="1:70" ht="11.25" hidden="1" customHeight="1" outlineLevel="3" x14ac:dyDescent="0.2">
      <c r="A27" s="178" t="s">
        <v>1030</v>
      </c>
      <c r="B27" s="179">
        <v>79</v>
      </c>
      <c r="C27" s="179">
        <v>632</v>
      </c>
      <c r="D27" s="180">
        <v>124392.51</v>
      </c>
      <c r="E27" s="180">
        <v>732950</v>
      </c>
      <c r="F27" s="180">
        <v>548000</v>
      </c>
      <c r="G27" s="181"/>
      <c r="H27" s="181"/>
      <c r="I27" s="181"/>
      <c r="J27" s="181"/>
      <c r="K27" s="181"/>
      <c r="L27" s="181"/>
      <c r="M27" s="181"/>
      <c r="N27" s="189"/>
      <c r="O27" s="189"/>
      <c r="P27" s="181"/>
      <c r="Q27" s="181"/>
      <c r="R27" s="181"/>
      <c r="S27" s="181"/>
      <c r="T27" s="181"/>
      <c r="U27" s="181"/>
      <c r="V27" s="181"/>
      <c r="W27" s="181"/>
      <c r="X27" s="181"/>
      <c r="Y27" s="189"/>
      <c r="Z27" s="189"/>
      <c r="AA27" s="181"/>
      <c r="AB27" s="181"/>
      <c r="AC27" s="181"/>
      <c r="AD27" s="181"/>
      <c r="AE27" s="180">
        <v>137000</v>
      </c>
      <c r="AF27" s="181"/>
      <c r="AG27" s="180">
        <v>47950</v>
      </c>
      <c r="AH27" s="189"/>
      <c r="AI27" s="181"/>
      <c r="AJ27" s="180">
        <v>128452.5</v>
      </c>
      <c r="AK27" s="180">
        <v>2000</v>
      </c>
      <c r="AL27" s="180">
        <v>3000</v>
      </c>
      <c r="AM27" s="180">
        <v>48965.5</v>
      </c>
      <c r="AN27" s="181"/>
      <c r="AO27" s="181"/>
      <c r="AP27" s="181"/>
      <c r="AQ27" s="181"/>
      <c r="AR27" s="181"/>
      <c r="AS27" s="181"/>
      <c r="AT27" s="180">
        <v>1192</v>
      </c>
      <c r="AU27" s="181"/>
      <c r="AV27" s="181"/>
      <c r="AW27" s="181"/>
      <c r="AX27" s="181"/>
      <c r="AY27" s="181"/>
      <c r="AZ27" s="181"/>
      <c r="BA27" s="180">
        <v>73295</v>
      </c>
      <c r="BB27" s="180">
        <v>593534.46</v>
      </c>
      <c r="BC27" s="180">
        <v>550386.01</v>
      </c>
      <c r="BD27" s="180">
        <v>43148.45</v>
      </c>
      <c r="BE27" s="181"/>
      <c r="BF27" s="181"/>
      <c r="BG27" s="180">
        <v>135355.54999999999</v>
      </c>
      <c r="BH27" s="180">
        <v>73662.240000000005</v>
      </c>
      <c r="BI27" s="180">
        <v>10995</v>
      </c>
      <c r="BJ27" s="180">
        <v>39580.239999999998</v>
      </c>
      <c r="BK27" s="180">
        <v>23087</v>
      </c>
      <c r="BL27" s="180">
        <v>243295</v>
      </c>
      <c r="BM27" s="180">
        <v>73295</v>
      </c>
      <c r="BN27" s="181"/>
      <c r="BO27" s="181"/>
      <c r="BP27" s="180">
        <v>170000</v>
      </c>
      <c r="BQ27" s="181"/>
      <c r="BR27" s="181"/>
    </row>
    <row r="28" spans="1:70" ht="11.25" hidden="1" customHeight="1" outlineLevel="3" x14ac:dyDescent="0.2">
      <c r="A28" s="178" t="s">
        <v>275</v>
      </c>
      <c r="B28" s="179">
        <v>79</v>
      </c>
      <c r="C28" s="179">
        <v>632</v>
      </c>
      <c r="D28" s="180">
        <v>72313.34</v>
      </c>
      <c r="E28" s="180">
        <v>561750</v>
      </c>
      <c r="F28" s="180">
        <v>420000</v>
      </c>
      <c r="G28" s="181"/>
      <c r="H28" s="181"/>
      <c r="I28" s="181"/>
      <c r="J28" s="181"/>
      <c r="K28" s="181"/>
      <c r="L28" s="181"/>
      <c r="M28" s="181"/>
      <c r="N28" s="189"/>
      <c r="O28" s="189"/>
      <c r="P28" s="181"/>
      <c r="Q28" s="181"/>
      <c r="R28" s="181"/>
      <c r="S28" s="181"/>
      <c r="T28" s="181"/>
      <c r="U28" s="181"/>
      <c r="V28" s="181"/>
      <c r="W28" s="181"/>
      <c r="X28" s="181"/>
      <c r="Y28" s="189"/>
      <c r="Z28" s="189"/>
      <c r="AA28" s="181"/>
      <c r="AB28" s="181"/>
      <c r="AC28" s="181"/>
      <c r="AD28" s="181"/>
      <c r="AE28" s="180">
        <v>105000</v>
      </c>
      <c r="AF28" s="181"/>
      <c r="AG28" s="180">
        <v>36750</v>
      </c>
      <c r="AH28" s="189"/>
      <c r="AI28" s="181"/>
      <c r="AJ28" s="180">
        <v>100479.5</v>
      </c>
      <c r="AK28" s="181"/>
      <c r="AL28" s="181"/>
      <c r="AM28" s="180">
        <v>33557.5</v>
      </c>
      <c r="AN28" s="181"/>
      <c r="AO28" s="181"/>
      <c r="AP28" s="181"/>
      <c r="AQ28" s="181"/>
      <c r="AR28" s="181"/>
      <c r="AS28" s="180">
        <v>5617.5</v>
      </c>
      <c r="AT28" s="180">
        <v>1192</v>
      </c>
      <c r="AU28" s="180">
        <v>3937.5</v>
      </c>
      <c r="AV28" s="181"/>
      <c r="AW28" s="181"/>
      <c r="AX28" s="181"/>
      <c r="AY28" s="181"/>
      <c r="AZ28" s="181"/>
      <c r="BA28" s="180">
        <v>56175</v>
      </c>
      <c r="BB28" s="180">
        <v>428306.84</v>
      </c>
      <c r="BC28" s="180">
        <v>395231.84</v>
      </c>
      <c r="BD28" s="180">
        <v>33075</v>
      </c>
      <c r="BE28" s="181"/>
      <c r="BF28" s="181"/>
      <c r="BG28" s="180">
        <v>105277</v>
      </c>
      <c r="BH28" s="180">
        <v>56456.639999999999</v>
      </c>
      <c r="BI28" s="180">
        <v>8427</v>
      </c>
      <c r="BJ28" s="180">
        <v>30335.64</v>
      </c>
      <c r="BK28" s="180">
        <v>17694</v>
      </c>
      <c r="BL28" s="180">
        <v>226175</v>
      </c>
      <c r="BM28" s="180">
        <v>56175</v>
      </c>
      <c r="BN28" s="181"/>
      <c r="BO28" s="181"/>
      <c r="BP28" s="180">
        <v>170000</v>
      </c>
      <c r="BQ28" s="181"/>
      <c r="BR28" s="181"/>
    </row>
    <row r="29" spans="1:70" ht="11.25" hidden="1" customHeight="1" outlineLevel="3" x14ac:dyDescent="0.2">
      <c r="A29" s="178" t="s">
        <v>276</v>
      </c>
      <c r="B29" s="179">
        <v>79</v>
      </c>
      <c r="C29" s="179">
        <v>632</v>
      </c>
      <c r="D29" s="180">
        <v>366422.29</v>
      </c>
      <c r="E29" s="180">
        <v>1082000</v>
      </c>
      <c r="F29" s="180">
        <v>800000</v>
      </c>
      <c r="G29" s="181"/>
      <c r="H29" s="181"/>
      <c r="I29" s="181"/>
      <c r="J29" s="181"/>
      <c r="K29" s="181"/>
      <c r="L29" s="181"/>
      <c r="M29" s="181"/>
      <c r="N29" s="189"/>
      <c r="O29" s="189"/>
      <c r="P29" s="181"/>
      <c r="Q29" s="181"/>
      <c r="R29" s="181"/>
      <c r="S29" s="181"/>
      <c r="T29" s="181"/>
      <c r="U29" s="181"/>
      <c r="V29" s="181"/>
      <c r="W29" s="181"/>
      <c r="X29" s="181"/>
      <c r="Y29" s="189"/>
      <c r="Z29" s="189"/>
      <c r="AA29" s="181"/>
      <c r="AB29" s="181"/>
      <c r="AC29" s="181"/>
      <c r="AD29" s="181"/>
      <c r="AE29" s="180">
        <v>200000</v>
      </c>
      <c r="AF29" s="181"/>
      <c r="AG29" s="180">
        <v>82000</v>
      </c>
      <c r="AH29" s="189"/>
      <c r="AI29" s="181"/>
      <c r="AJ29" s="180">
        <v>194772</v>
      </c>
      <c r="AK29" s="180">
        <v>5000</v>
      </c>
      <c r="AL29" s="181"/>
      <c r="AM29" s="180">
        <v>80380</v>
      </c>
      <c r="AN29" s="181"/>
      <c r="AO29" s="181"/>
      <c r="AP29" s="181"/>
      <c r="AQ29" s="181"/>
      <c r="AR29" s="181"/>
      <c r="AS29" s="181"/>
      <c r="AT29" s="180">
        <v>1192</v>
      </c>
      <c r="AU29" s="181"/>
      <c r="AV29" s="181"/>
      <c r="AW29" s="181"/>
      <c r="AX29" s="181"/>
      <c r="AY29" s="181"/>
      <c r="AZ29" s="181"/>
      <c r="BA29" s="180">
        <v>108200</v>
      </c>
      <c r="BB29" s="180">
        <v>400000</v>
      </c>
      <c r="BC29" s="180">
        <v>366422.29</v>
      </c>
      <c r="BD29" s="180">
        <v>33577.71</v>
      </c>
      <c r="BE29" s="181"/>
      <c r="BF29" s="181"/>
      <c r="BG29" s="180">
        <v>853650.29</v>
      </c>
      <c r="BH29" s="180">
        <v>108741</v>
      </c>
      <c r="BI29" s="180">
        <v>16230</v>
      </c>
      <c r="BJ29" s="180">
        <v>58428</v>
      </c>
      <c r="BK29" s="180">
        <v>34083</v>
      </c>
      <c r="BL29" s="180">
        <v>278200</v>
      </c>
      <c r="BM29" s="180">
        <v>108200</v>
      </c>
      <c r="BN29" s="181"/>
      <c r="BO29" s="181"/>
      <c r="BP29" s="180">
        <v>170000</v>
      </c>
      <c r="BQ29" s="181"/>
      <c r="BR29" s="181"/>
    </row>
    <row r="30" spans="1:70" ht="11.25" hidden="1" customHeight="1" outlineLevel="3" x14ac:dyDescent="0.2">
      <c r="A30" s="178" t="s">
        <v>756</v>
      </c>
      <c r="B30" s="179">
        <v>79</v>
      </c>
      <c r="C30" s="179">
        <v>632</v>
      </c>
      <c r="D30" s="180">
        <v>89130</v>
      </c>
      <c r="E30" s="180">
        <v>454750</v>
      </c>
      <c r="F30" s="180">
        <v>340000</v>
      </c>
      <c r="G30" s="181"/>
      <c r="H30" s="181"/>
      <c r="I30" s="181"/>
      <c r="J30" s="181"/>
      <c r="K30" s="181"/>
      <c r="L30" s="181"/>
      <c r="M30" s="181"/>
      <c r="N30" s="189"/>
      <c r="O30" s="189"/>
      <c r="P30" s="181"/>
      <c r="Q30" s="181"/>
      <c r="R30" s="181"/>
      <c r="S30" s="181"/>
      <c r="T30" s="181"/>
      <c r="U30" s="181"/>
      <c r="V30" s="181"/>
      <c r="W30" s="181"/>
      <c r="X30" s="181"/>
      <c r="Y30" s="189"/>
      <c r="Z30" s="189"/>
      <c r="AA30" s="181"/>
      <c r="AB30" s="181"/>
      <c r="AC30" s="181"/>
      <c r="AD30" s="181"/>
      <c r="AE30" s="180">
        <v>85000</v>
      </c>
      <c r="AF30" s="181"/>
      <c r="AG30" s="180">
        <v>29750</v>
      </c>
      <c r="AH30" s="189"/>
      <c r="AI30" s="181"/>
      <c r="AJ30" s="180">
        <v>64392</v>
      </c>
      <c r="AK30" s="180">
        <v>2000</v>
      </c>
      <c r="AL30" s="181"/>
      <c r="AM30" s="180">
        <v>11177.5</v>
      </c>
      <c r="AN30" s="181"/>
      <c r="AO30" s="181"/>
      <c r="AP30" s="181"/>
      <c r="AQ30" s="181"/>
      <c r="AR30" s="181"/>
      <c r="AS30" s="180">
        <v>4547.5</v>
      </c>
      <c r="AT30" s="180">
        <v>1192</v>
      </c>
      <c r="AU30" s="181"/>
      <c r="AV30" s="181"/>
      <c r="AW30" s="181"/>
      <c r="AX30" s="181"/>
      <c r="AY30" s="181"/>
      <c r="AZ30" s="181"/>
      <c r="BA30" s="180">
        <v>45475</v>
      </c>
      <c r="BB30" s="180">
        <v>390323.5</v>
      </c>
      <c r="BC30" s="180">
        <v>363548.5</v>
      </c>
      <c r="BD30" s="180">
        <v>26775</v>
      </c>
      <c r="BE30" s="181"/>
      <c r="BF30" s="181"/>
      <c r="BG30" s="180">
        <v>89164.5</v>
      </c>
      <c r="BH30" s="180">
        <v>45703.14</v>
      </c>
      <c r="BI30" s="180">
        <v>6822</v>
      </c>
      <c r="BJ30" s="180">
        <v>24556.14</v>
      </c>
      <c r="BK30" s="180">
        <v>14325</v>
      </c>
      <c r="BL30" s="180">
        <v>342975</v>
      </c>
      <c r="BM30" s="180">
        <v>45475</v>
      </c>
      <c r="BN30" s="180">
        <v>127500</v>
      </c>
      <c r="BO30" s="181"/>
      <c r="BP30" s="180">
        <v>170000</v>
      </c>
      <c r="BQ30" s="181"/>
      <c r="BR30" s="181"/>
    </row>
    <row r="31" spans="1:70" ht="11.25" hidden="1" customHeight="1" outlineLevel="3" x14ac:dyDescent="0.2">
      <c r="A31" s="178" t="s">
        <v>277</v>
      </c>
      <c r="B31" s="179">
        <v>79</v>
      </c>
      <c r="C31" s="179">
        <v>632</v>
      </c>
      <c r="D31" s="180">
        <v>137839.6</v>
      </c>
      <c r="E31" s="180">
        <v>732950</v>
      </c>
      <c r="F31" s="180">
        <v>548000</v>
      </c>
      <c r="G31" s="181"/>
      <c r="H31" s="181"/>
      <c r="I31" s="181"/>
      <c r="J31" s="181"/>
      <c r="K31" s="181"/>
      <c r="L31" s="181"/>
      <c r="M31" s="181"/>
      <c r="N31" s="189"/>
      <c r="O31" s="189"/>
      <c r="P31" s="181"/>
      <c r="Q31" s="181"/>
      <c r="R31" s="181"/>
      <c r="S31" s="181"/>
      <c r="T31" s="181"/>
      <c r="U31" s="181"/>
      <c r="V31" s="181"/>
      <c r="W31" s="181"/>
      <c r="X31" s="181"/>
      <c r="Y31" s="189"/>
      <c r="Z31" s="189"/>
      <c r="AA31" s="181"/>
      <c r="AB31" s="181"/>
      <c r="AC31" s="181"/>
      <c r="AD31" s="181"/>
      <c r="AE31" s="180">
        <v>137000</v>
      </c>
      <c r="AF31" s="181"/>
      <c r="AG31" s="180">
        <v>47950</v>
      </c>
      <c r="AH31" s="189"/>
      <c r="AI31" s="181"/>
      <c r="AJ31" s="180">
        <v>134877.5</v>
      </c>
      <c r="AK31" s="180">
        <v>5000</v>
      </c>
      <c r="AL31" s="180">
        <v>3000</v>
      </c>
      <c r="AM31" s="180">
        <v>48965.5</v>
      </c>
      <c r="AN31" s="181"/>
      <c r="AO31" s="181"/>
      <c r="AP31" s="181"/>
      <c r="AQ31" s="181"/>
      <c r="AR31" s="181"/>
      <c r="AS31" s="181"/>
      <c r="AT31" s="180">
        <v>1192</v>
      </c>
      <c r="AU31" s="180">
        <v>3425</v>
      </c>
      <c r="AV31" s="181"/>
      <c r="AW31" s="181"/>
      <c r="AX31" s="181"/>
      <c r="AY31" s="181"/>
      <c r="AZ31" s="181"/>
      <c r="BA31" s="180">
        <v>73295</v>
      </c>
      <c r="BB31" s="180">
        <v>600556.55000000005</v>
      </c>
      <c r="BC31" s="180">
        <v>557408.1</v>
      </c>
      <c r="BD31" s="180">
        <v>43148.45</v>
      </c>
      <c r="BE31" s="181"/>
      <c r="BF31" s="181"/>
      <c r="BG31" s="180">
        <v>135355.54999999999</v>
      </c>
      <c r="BH31" s="180">
        <v>73662.240000000005</v>
      </c>
      <c r="BI31" s="180">
        <v>10995</v>
      </c>
      <c r="BJ31" s="180">
        <v>39580.239999999998</v>
      </c>
      <c r="BK31" s="180">
        <v>23087</v>
      </c>
      <c r="BL31" s="180">
        <v>243295</v>
      </c>
      <c r="BM31" s="180">
        <v>73295</v>
      </c>
      <c r="BN31" s="181"/>
      <c r="BO31" s="181"/>
      <c r="BP31" s="180">
        <v>170000</v>
      </c>
      <c r="BQ31" s="181"/>
      <c r="BR31" s="181"/>
    </row>
    <row r="32" spans="1:70" ht="11.25" hidden="1" customHeight="1" outlineLevel="3" x14ac:dyDescent="0.2">
      <c r="A32" s="178" t="s">
        <v>278</v>
      </c>
      <c r="B32" s="179">
        <v>79</v>
      </c>
      <c r="C32" s="179">
        <v>632</v>
      </c>
      <c r="D32" s="180">
        <v>106045.4</v>
      </c>
      <c r="E32" s="180">
        <v>561750</v>
      </c>
      <c r="F32" s="180">
        <v>420000</v>
      </c>
      <c r="G32" s="181"/>
      <c r="H32" s="181"/>
      <c r="I32" s="181"/>
      <c r="J32" s="181"/>
      <c r="K32" s="181"/>
      <c r="L32" s="181"/>
      <c r="M32" s="181"/>
      <c r="N32" s="189"/>
      <c r="O32" s="189"/>
      <c r="P32" s="181"/>
      <c r="Q32" s="181"/>
      <c r="R32" s="181"/>
      <c r="S32" s="181"/>
      <c r="T32" s="181"/>
      <c r="U32" s="181"/>
      <c r="V32" s="181"/>
      <c r="W32" s="181"/>
      <c r="X32" s="181"/>
      <c r="Y32" s="189"/>
      <c r="Z32" s="189"/>
      <c r="AA32" s="181"/>
      <c r="AB32" s="181"/>
      <c r="AC32" s="181"/>
      <c r="AD32" s="181"/>
      <c r="AE32" s="180">
        <v>105000</v>
      </c>
      <c r="AF32" s="181"/>
      <c r="AG32" s="180">
        <v>36750</v>
      </c>
      <c r="AH32" s="189"/>
      <c r="AI32" s="181"/>
      <c r="AJ32" s="180">
        <v>96542</v>
      </c>
      <c r="AK32" s="181"/>
      <c r="AL32" s="181"/>
      <c r="AM32" s="180">
        <v>33557.5</v>
      </c>
      <c r="AN32" s="181"/>
      <c r="AO32" s="181"/>
      <c r="AP32" s="181"/>
      <c r="AQ32" s="181"/>
      <c r="AR32" s="181"/>
      <c r="AS32" s="180">
        <v>5617.5</v>
      </c>
      <c r="AT32" s="180">
        <v>1192</v>
      </c>
      <c r="AU32" s="181"/>
      <c r="AV32" s="181"/>
      <c r="AW32" s="181"/>
      <c r="AX32" s="181"/>
      <c r="AY32" s="181"/>
      <c r="AZ32" s="181"/>
      <c r="BA32" s="180">
        <v>56175</v>
      </c>
      <c r="BB32" s="180">
        <v>465976.4</v>
      </c>
      <c r="BC32" s="180">
        <v>432901.4</v>
      </c>
      <c r="BD32" s="180">
        <v>33075</v>
      </c>
      <c r="BE32" s="181"/>
      <c r="BF32" s="181"/>
      <c r="BG32" s="180">
        <v>105277</v>
      </c>
      <c r="BH32" s="180">
        <v>56456.639999999999</v>
      </c>
      <c r="BI32" s="180">
        <v>8427</v>
      </c>
      <c r="BJ32" s="180">
        <v>30335.64</v>
      </c>
      <c r="BK32" s="180">
        <v>17694</v>
      </c>
      <c r="BL32" s="180">
        <v>226175</v>
      </c>
      <c r="BM32" s="180">
        <v>56175</v>
      </c>
      <c r="BN32" s="181"/>
      <c r="BO32" s="181"/>
      <c r="BP32" s="180">
        <v>170000</v>
      </c>
      <c r="BQ32" s="181"/>
      <c r="BR32" s="181"/>
    </row>
    <row r="33" spans="1:70" ht="11.25" hidden="1" customHeight="1" outlineLevel="3" x14ac:dyDescent="0.2">
      <c r="A33" s="178" t="s">
        <v>279</v>
      </c>
      <c r="B33" s="179">
        <v>74</v>
      </c>
      <c r="C33" s="179">
        <v>592</v>
      </c>
      <c r="D33" s="180">
        <v>109569.93</v>
      </c>
      <c r="E33" s="180">
        <v>561096.5</v>
      </c>
      <c r="F33" s="180">
        <v>393750</v>
      </c>
      <c r="G33" s="181"/>
      <c r="H33" s="181"/>
      <c r="I33" s="181"/>
      <c r="J33" s="181"/>
      <c r="K33" s="181"/>
      <c r="L33" s="181"/>
      <c r="M33" s="181"/>
      <c r="N33" s="190">
        <v>32159</v>
      </c>
      <c r="O33" s="189"/>
      <c r="P33" s="181"/>
      <c r="Q33" s="181"/>
      <c r="R33" s="181"/>
      <c r="S33" s="181"/>
      <c r="T33" s="181"/>
      <c r="U33" s="181"/>
      <c r="V33" s="181"/>
      <c r="W33" s="181"/>
      <c r="X33" s="181"/>
      <c r="Y33" s="189"/>
      <c r="Z33" s="189"/>
      <c r="AA33" s="181"/>
      <c r="AB33" s="181"/>
      <c r="AC33" s="181"/>
      <c r="AD33" s="181"/>
      <c r="AE33" s="180">
        <v>98437.5</v>
      </c>
      <c r="AF33" s="181"/>
      <c r="AG33" s="180">
        <v>36750</v>
      </c>
      <c r="AH33" s="189"/>
      <c r="AI33" s="181"/>
      <c r="AJ33" s="180">
        <v>80794.559999999998</v>
      </c>
      <c r="AK33" s="181"/>
      <c r="AL33" s="181"/>
      <c r="AM33" s="180">
        <v>18203.53</v>
      </c>
      <c r="AN33" s="181"/>
      <c r="AO33" s="181"/>
      <c r="AP33" s="181"/>
      <c r="AQ33" s="181"/>
      <c r="AR33" s="181"/>
      <c r="AS33" s="180">
        <v>5289.38</v>
      </c>
      <c r="AT33" s="180">
        <v>1192</v>
      </c>
      <c r="AU33" s="181"/>
      <c r="AV33" s="181"/>
      <c r="AW33" s="181"/>
      <c r="AX33" s="181"/>
      <c r="AY33" s="181"/>
      <c r="AZ33" s="181"/>
      <c r="BA33" s="180">
        <v>56109.65</v>
      </c>
      <c r="BB33" s="180">
        <v>480771.08</v>
      </c>
      <c r="BC33" s="180">
        <v>447696.08</v>
      </c>
      <c r="BD33" s="180">
        <v>33075</v>
      </c>
      <c r="BE33" s="181"/>
      <c r="BF33" s="181"/>
      <c r="BG33" s="180">
        <v>109100.79</v>
      </c>
      <c r="BH33" s="180">
        <v>56390.76</v>
      </c>
      <c r="BI33" s="180">
        <v>8417</v>
      </c>
      <c r="BJ33" s="180">
        <v>30299.759999999998</v>
      </c>
      <c r="BK33" s="180">
        <v>17674</v>
      </c>
      <c r="BL33" s="180">
        <v>379061.13</v>
      </c>
      <c r="BM33" s="180">
        <v>56109.65</v>
      </c>
      <c r="BN33" s="180">
        <v>152951.48000000001</v>
      </c>
      <c r="BO33" s="181"/>
      <c r="BP33" s="180">
        <v>170000</v>
      </c>
      <c r="BQ33" s="181"/>
      <c r="BR33" s="181"/>
    </row>
    <row r="34" spans="1:70" ht="11.25" hidden="1" customHeight="1" outlineLevel="3" x14ac:dyDescent="0.2">
      <c r="A34" s="178" t="s">
        <v>280</v>
      </c>
      <c r="B34" s="179">
        <v>72</v>
      </c>
      <c r="C34" s="179">
        <v>504</v>
      </c>
      <c r="D34" s="180">
        <v>108344.79</v>
      </c>
      <c r="E34" s="180">
        <v>596189.1</v>
      </c>
      <c r="F34" s="180">
        <v>397617.65</v>
      </c>
      <c r="G34" s="181"/>
      <c r="H34" s="181"/>
      <c r="I34" s="181"/>
      <c r="J34" s="181"/>
      <c r="K34" s="181"/>
      <c r="L34" s="181"/>
      <c r="M34" s="181"/>
      <c r="N34" s="190">
        <v>60667.040000000001</v>
      </c>
      <c r="O34" s="189"/>
      <c r="P34" s="181"/>
      <c r="Q34" s="181"/>
      <c r="R34" s="181"/>
      <c r="S34" s="181"/>
      <c r="T34" s="181"/>
      <c r="U34" s="181"/>
      <c r="V34" s="181"/>
      <c r="W34" s="181"/>
      <c r="X34" s="181"/>
      <c r="Y34" s="189"/>
      <c r="Z34" s="189"/>
      <c r="AA34" s="181"/>
      <c r="AB34" s="181"/>
      <c r="AC34" s="181"/>
      <c r="AD34" s="181"/>
      <c r="AE34" s="180">
        <v>99404.41</v>
      </c>
      <c r="AF34" s="181"/>
      <c r="AG34" s="180">
        <v>38500</v>
      </c>
      <c r="AH34" s="189"/>
      <c r="AI34" s="181"/>
      <c r="AJ34" s="180">
        <v>66166.13</v>
      </c>
      <c r="AK34" s="181"/>
      <c r="AL34" s="181"/>
      <c r="AM34" s="181"/>
      <c r="AN34" s="181"/>
      <c r="AO34" s="181"/>
      <c r="AP34" s="181"/>
      <c r="AQ34" s="181"/>
      <c r="AR34" s="181"/>
      <c r="AS34" s="180">
        <v>5355.22</v>
      </c>
      <c r="AT34" s="180">
        <v>1192</v>
      </c>
      <c r="AU34" s="181"/>
      <c r="AV34" s="181"/>
      <c r="AW34" s="181"/>
      <c r="AX34" s="181"/>
      <c r="AY34" s="181"/>
      <c r="AZ34" s="181"/>
      <c r="BA34" s="180">
        <v>59618.91</v>
      </c>
      <c r="BB34" s="180">
        <v>516675.76</v>
      </c>
      <c r="BC34" s="180">
        <v>482025.76</v>
      </c>
      <c r="BD34" s="180">
        <v>34650</v>
      </c>
      <c r="BE34" s="181"/>
      <c r="BF34" s="181"/>
      <c r="BG34" s="180">
        <v>121692</v>
      </c>
      <c r="BH34" s="180">
        <v>50974.17</v>
      </c>
      <c r="BI34" s="181"/>
      <c r="BJ34" s="180">
        <v>32194.17</v>
      </c>
      <c r="BK34" s="180">
        <v>18780</v>
      </c>
      <c r="BL34" s="180">
        <v>596189.1</v>
      </c>
      <c r="BM34" s="180">
        <v>59618.91</v>
      </c>
      <c r="BN34" s="181"/>
      <c r="BO34" s="180">
        <v>366570.19</v>
      </c>
      <c r="BP34" s="180">
        <v>170000</v>
      </c>
      <c r="BQ34" s="181"/>
      <c r="BR34" s="181"/>
    </row>
    <row r="35" spans="1:70" ht="11.25" hidden="1" customHeight="1" outlineLevel="3" x14ac:dyDescent="0.2">
      <c r="A35" s="178" t="s">
        <v>281</v>
      </c>
      <c r="B35" s="181"/>
      <c r="C35" s="181"/>
      <c r="D35" s="180">
        <v>-6137.06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9"/>
      <c r="O35" s="189"/>
      <c r="P35" s="181"/>
      <c r="Q35" s="181"/>
      <c r="R35" s="181"/>
      <c r="S35" s="181"/>
      <c r="T35" s="181"/>
      <c r="U35" s="181"/>
      <c r="V35" s="181"/>
      <c r="W35" s="181"/>
      <c r="X35" s="181"/>
      <c r="Y35" s="189"/>
      <c r="Z35" s="189"/>
      <c r="AA35" s="181"/>
      <c r="AB35" s="181"/>
      <c r="AC35" s="181"/>
      <c r="AD35" s="181"/>
      <c r="AE35" s="181"/>
      <c r="AF35" s="181"/>
      <c r="AG35" s="181"/>
      <c r="AH35" s="189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0">
        <v>-6137.06</v>
      </c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</row>
    <row r="36" spans="1:70" ht="11.25" hidden="1" customHeight="1" outlineLevel="3" x14ac:dyDescent="0.2">
      <c r="A36" s="178" t="s">
        <v>282</v>
      </c>
      <c r="B36" s="181"/>
      <c r="C36" s="181"/>
      <c r="D36" s="180">
        <v>-5843.53</v>
      </c>
      <c r="E36" s="181"/>
      <c r="F36" s="181"/>
      <c r="G36" s="181"/>
      <c r="H36" s="181"/>
      <c r="I36" s="181"/>
      <c r="J36" s="181"/>
      <c r="K36" s="181"/>
      <c r="L36" s="181"/>
      <c r="M36" s="181"/>
      <c r="N36" s="189"/>
      <c r="O36" s="189"/>
      <c r="P36" s="181"/>
      <c r="Q36" s="181"/>
      <c r="R36" s="181"/>
      <c r="S36" s="181"/>
      <c r="T36" s="181"/>
      <c r="U36" s="181"/>
      <c r="V36" s="181"/>
      <c r="W36" s="181"/>
      <c r="X36" s="181"/>
      <c r="Y36" s="189"/>
      <c r="Z36" s="189"/>
      <c r="AA36" s="181"/>
      <c r="AB36" s="181"/>
      <c r="AC36" s="181"/>
      <c r="AD36" s="181"/>
      <c r="AE36" s="181"/>
      <c r="AF36" s="181"/>
      <c r="AG36" s="181"/>
      <c r="AH36" s="189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0">
        <v>-5843.53</v>
      </c>
      <c r="BH36" s="181"/>
      <c r="BI36" s="181"/>
      <c r="BJ36" s="181"/>
      <c r="BK36" s="181"/>
      <c r="BL36" s="181"/>
      <c r="BM36" s="181"/>
      <c r="BN36" s="181"/>
      <c r="BO36" s="181"/>
      <c r="BP36" s="181"/>
      <c r="BQ36" s="181"/>
      <c r="BR36" s="181"/>
    </row>
    <row r="37" spans="1:70" ht="11.25" hidden="1" customHeight="1" outlineLevel="3" x14ac:dyDescent="0.2">
      <c r="A37" s="178" t="s">
        <v>283</v>
      </c>
      <c r="B37" s="179">
        <v>79</v>
      </c>
      <c r="C37" s="179">
        <v>632</v>
      </c>
      <c r="D37" s="180">
        <v>137446.87</v>
      </c>
      <c r="E37" s="180">
        <v>732950</v>
      </c>
      <c r="F37" s="180">
        <v>548000</v>
      </c>
      <c r="G37" s="181"/>
      <c r="H37" s="181"/>
      <c r="I37" s="181"/>
      <c r="J37" s="181"/>
      <c r="K37" s="181"/>
      <c r="L37" s="181"/>
      <c r="M37" s="181"/>
      <c r="N37" s="189"/>
      <c r="O37" s="189"/>
      <c r="P37" s="181"/>
      <c r="Q37" s="181"/>
      <c r="R37" s="181"/>
      <c r="S37" s="181"/>
      <c r="T37" s="181"/>
      <c r="U37" s="181"/>
      <c r="V37" s="181"/>
      <c r="W37" s="181"/>
      <c r="X37" s="181"/>
      <c r="Y37" s="189"/>
      <c r="Z37" s="189"/>
      <c r="AA37" s="181"/>
      <c r="AB37" s="181"/>
      <c r="AC37" s="181"/>
      <c r="AD37" s="181"/>
      <c r="AE37" s="180">
        <v>137000</v>
      </c>
      <c r="AF37" s="181"/>
      <c r="AG37" s="180">
        <v>47950</v>
      </c>
      <c r="AH37" s="189"/>
      <c r="AI37" s="181"/>
      <c r="AJ37" s="180">
        <v>130452.5</v>
      </c>
      <c r="AK37" s="180">
        <v>5000</v>
      </c>
      <c r="AL37" s="180">
        <v>2000</v>
      </c>
      <c r="AM37" s="180">
        <v>48965.5</v>
      </c>
      <c r="AN37" s="181"/>
      <c r="AO37" s="181"/>
      <c r="AP37" s="181"/>
      <c r="AQ37" s="181"/>
      <c r="AR37" s="181"/>
      <c r="AS37" s="181"/>
      <c r="AT37" s="180">
        <v>1192</v>
      </c>
      <c r="AU37" s="181"/>
      <c r="AV37" s="181"/>
      <c r="AW37" s="181"/>
      <c r="AX37" s="181"/>
      <c r="AY37" s="181"/>
      <c r="AZ37" s="181"/>
      <c r="BA37" s="180">
        <v>73295</v>
      </c>
      <c r="BB37" s="180">
        <v>603588.81999999995</v>
      </c>
      <c r="BC37" s="180">
        <v>560440.37</v>
      </c>
      <c r="BD37" s="180">
        <v>43148.45</v>
      </c>
      <c r="BE37" s="181"/>
      <c r="BF37" s="181"/>
      <c r="BG37" s="180">
        <v>136355.54999999999</v>
      </c>
      <c r="BH37" s="180">
        <v>73662.240000000005</v>
      </c>
      <c r="BI37" s="180">
        <v>10995</v>
      </c>
      <c r="BJ37" s="180">
        <v>39580.239999999998</v>
      </c>
      <c r="BK37" s="180">
        <v>23087</v>
      </c>
      <c r="BL37" s="180">
        <v>243295</v>
      </c>
      <c r="BM37" s="180">
        <v>73295</v>
      </c>
      <c r="BN37" s="181"/>
      <c r="BO37" s="181"/>
      <c r="BP37" s="180">
        <v>170000</v>
      </c>
      <c r="BQ37" s="181"/>
      <c r="BR37" s="181"/>
    </row>
    <row r="38" spans="1:70" ht="11.25" hidden="1" customHeight="1" outlineLevel="3" x14ac:dyDescent="0.2">
      <c r="A38" s="178" t="s">
        <v>285</v>
      </c>
      <c r="B38" s="179">
        <v>79</v>
      </c>
      <c r="C38" s="179">
        <v>632</v>
      </c>
      <c r="D38" s="180">
        <v>106045.4</v>
      </c>
      <c r="E38" s="180">
        <v>561750</v>
      </c>
      <c r="F38" s="180">
        <v>420000</v>
      </c>
      <c r="G38" s="181"/>
      <c r="H38" s="181"/>
      <c r="I38" s="181"/>
      <c r="J38" s="181"/>
      <c r="K38" s="181"/>
      <c r="L38" s="181"/>
      <c r="M38" s="181"/>
      <c r="N38" s="189"/>
      <c r="O38" s="189"/>
      <c r="P38" s="181"/>
      <c r="Q38" s="181"/>
      <c r="R38" s="181"/>
      <c r="S38" s="181"/>
      <c r="T38" s="181"/>
      <c r="U38" s="181"/>
      <c r="V38" s="181"/>
      <c r="W38" s="181"/>
      <c r="X38" s="181"/>
      <c r="Y38" s="189"/>
      <c r="Z38" s="189"/>
      <c r="AA38" s="181"/>
      <c r="AB38" s="181"/>
      <c r="AC38" s="181"/>
      <c r="AD38" s="181"/>
      <c r="AE38" s="180">
        <v>105000</v>
      </c>
      <c r="AF38" s="181"/>
      <c r="AG38" s="180">
        <v>36750</v>
      </c>
      <c r="AH38" s="189"/>
      <c r="AI38" s="181"/>
      <c r="AJ38" s="180">
        <v>96542</v>
      </c>
      <c r="AK38" s="181"/>
      <c r="AL38" s="181"/>
      <c r="AM38" s="180">
        <v>33557.5</v>
      </c>
      <c r="AN38" s="181"/>
      <c r="AO38" s="181"/>
      <c r="AP38" s="181"/>
      <c r="AQ38" s="181"/>
      <c r="AR38" s="181"/>
      <c r="AS38" s="180">
        <v>5617.5</v>
      </c>
      <c r="AT38" s="180">
        <v>1192</v>
      </c>
      <c r="AU38" s="181"/>
      <c r="AV38" s="181"/>
      <c r="AW38" s="181"/>
      <c r="AX38" s="181"/>
      <c r="AY38" s="181"/>
      <c r="AZ38" s="181"/>
      <c r="BA38" s="180">
        <v>56175</v>
      </c>
      <c r="BB38" s="180">
        <v>465976.4</v>
      </c>
      <c r="BC38" s="180">
        <v>432901.4</v>
      </c>
      <c r="BD38" s="180">
        <v>33075</v>
      </c>
      <c r="BE38" s="181"/>
      <c r="BF38" s="181"/>
      <c r="BG38" s="180">
        <v>105277</v>
      </c>
      <c r="BH38" s="180">
        <v>56456.639999999999</v>
      </c>
      <c r="BI38" s="180">
        <v>8427</v>
      </c>
      <c r="BJ38" s="180">
        <v>30335.64</v>
      </c>
      <c r="BK38" s="180">
        <v>17694</v>
      </c>
      <c r="BL38" s="180">
        <v>226175</v>
      </c>
      <c r="BM38" s="180">
        <v>56175</v>
      </c>
      <c r="BN38" s="181"/>
      <c r="BO38" s="181"/>
      <c r="BP38" s="180">
        <v>170000</v>
      </c>
      <c r="BQ38" s="181"/>
      <c r="BR38" s="181"/>
    </row>
    <row r="39" spans="1:70" ht="11.25" hidden="1" customHeight="1" outlineLevel="3" x14ac:dyDescent="0.2">
      <c r="A39" s="178" t="s">
        <v>757</v>
      </c>
      <c r="B39" s="182"/>
      <c r="C39" s="182"/>
      <c r="D39" s="180">
        <v>61035.34</v>
      </c>
      <c r="E39" s="180">
        <v>360361.32</v>
      </c>
      <c r="F39" s="181"/>
      <c r="G39" s="181"/>
      <c r="H39" s="181"/>
      <c r="I39" s="181"/>
      <c r="J39" s="181"/>
      <c r="K39" s="181"/>
      <c r="L39" s="181"/>
      <c r="M39" s="181"/>
      <c r="N39" s="190">
        <v>37875</v>
      </c>
      <c r="O39" s="189"/>
      <c r="P39" s="181"/>
      <c r="Q39" s="181"/>
      <c r="R39" s="181"/>
      <c r="S39" s="181"/>
      <c r="T39" s="181"/>
      <c r="U39" s="181"/>
      <c r="V39" s="181"/>
      <c r="W39" s="181"/>
      <c r="X39" s="181"/>
      <c r="Y39" s="189"/>
      <c r="Z39" s="189"/>
      <c r="AA39" s="181"/>
      <c r="AB39" s="180">
        <v>140570.96</v>
      </c>
      <c r="AC39" s="180">
        <v>181915.36</v>
      </c>
      <c r="AD39" s="181"/>
      <c r="AE39" s="181"/>
      <c r="AF39" s="181"/>
      <c r="AG39" s="181"/>
      <c r="AH39" s="189"/>
      <c r="AI39" s="181"/>
      <c r="AJ39" s="180">
        <v>64218.65</v>
      </c>
      <c r="AK39" s="181"/>
      <c r="AL39" s="181"/>
      <c r="AM39" s="180">
        <v>28182.52</v>
      </c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0">
        <v>36036.129999999997</v>
      </c>
      <c r="BB39" s="180">
        <v>384921.58</v>
      </c>
      <c r="BC39" s="180">
        <v>61035.34</v>
      </c>
      <c r="BD39" s="180">
        <v>323886.24</v>
      </c>
      <c r="BE39" s="181"/>
      <c r="BF39" s="181"/>
      <c r="BG39" s="180">
        <v>-27743.57</v>
      </c>
      <c r="BH39" s="180">
        <v>36215.89</v>
      </c>
      <c r="BI39" s="180">
        <v>5405</v>
      </c>
      <c r="BJ39" s="180">
        <v>20397.89</v>
      </c>
      <c r="BK39" s="180">
        <v>10413</v>
      </c>
      <c r="BL39" s="180">
        <v>78536.13</v>
      </c>
      <c r="BM39" s="180">
        <v>36036.129999999997</v>
      </c>
      <c r="BN39" s="181"/>
      <c r="BO39" s="181"/>
      <c r="BP39" s="180">
        <v>42500</v>
      </c>
      <c r="BQ39" s="181"/>
      <c r="BR39" s="181"/>
    </row>
    <row r="40" spans="1:70" ht="11.25" hidden="1" customHeight="1" outlineLevel="3" x14ac:dyDescent="0.2">
      <c r="A40" s="178" t="s">
        <v>286</v>
      </c>
      <c r="B40" s="179">
        <v>79</v>
      </c>
      <c r="C40" s="179">
        <v>632</v>
      </c>
      <c r="D40" s="180">
        <v>267044.65999999997</v>
      </c>
      <c r="E40" s="180">
        <v>1498000</v>
      </c>
      <c r="F40" s="180">
        <v>1120000</v>
      </c>
      <c r="G40" s="181"/>
      <c r="H40" s="181"/>
      <c r="I40" s="181"/>
      <c r="J40" s="181"/>
      <c r="K40" s="181"/>
      <c r="L40" s="181"/>
      <c r="M40" s="181"/>
      <c r="N40" s="189"/>
      <c r="O40" s="189"/>
      <c r="P40" s="181"/>
      <c r="Q40" s="181"/>
      <c r="R40" s="181"/>
      <c r="S40" s="181"/>
      <c r="T40" s="181"/>
      <c r="U40" s="181"/>
      <c r="V40" s="181"/>
      <c r="W40" s="181"/>
      <c r="X40" s="181"/>
      <c r="Y40" s="189"/>
      <c r="Z40" s="189"/>
      <c r="AA40" s="181"/>
      <c r="AB40" s="181"/>
      <c r="AC40" s="181"/>
      <c r="AD40" s="181"/>
      <c r="AE40" s="180">
        <v>280000</v>
      </c>
      <c r="AF40" s="181"/>
      <c r="AG40" s="180">
        <v>98000</v>
      </c>
      <c r="AH40" s="189"/>
      <c r="AI40" s="181"/>
      <c r="AJ40" s="180">
        <v>342756.41</v>
      </c>
      <c r="AK40" s="180">
        <v>5000</v>
      </c>
      <c r="AL40" s="180">
        <v>3000</v>
      </c>
      <c r="AM40" s="180">
        <v>117820</v>
      </c>
      <c r="AN40" s="181"/>
      <c r="AO40" s="181"/>
      <c r="AP40" s="181"/>
      <c r="AQ40" s="181"/>
      <c r="AR40" s="181"/>
      <c r="AS40" s="181"/>
      <c r="AT40" s="180">
        <v>1192</v>
      </c>
      <c r="AU40" s="181"/>
      <c r="AV40" s="181"/>
      <c r="AW40" s="181"/>
      <c r="AX40" s="180">
        <v>63951.45</v>
      </c>
      <c r="AY40" s="180">
        <v>1992.96</v>
      </c>
      <c r="AZ40" s="181"/>
      <c r="BA40" s="180">
        <v>149800</v>
      </c>
      <c r="BB40" s="180">
        <v>1157443.82</v>
      </c>
      <c r="BC40" s="180">
        <v>1073813.82</v>
      </c>
      <c r="BD40" s="180">
        <v>83630</v>
      </c>
      <c r="BE40" s="181"/>
      <c r="BF40" s="181"/>
      <c r="BG40" s="180">
        <v>264844.43</v>
      </c>
      <c r="BH40" s="180">
        <v>150204</v>
      </c>
      <c r="BI40" s="180">
        <v>22125</v>
      </c>
      <c r="BJ40" s="180">
        <v>86427</v>
      </c>
      <c r="BK40" s="180">
        <v>41652</v>
      </c>
      <c r="BL40" s="180">
        <v>319800</v>
      </c>
      <c r="BM40" s="180">
        <v>149800</v>
      </c>
      <c r="BN40" s="181"/>
      <c r="BO40" s="181"/>
      <c r="BP40" s="180">
        <v>170000</v>
      </c>
      <c r="BQ40" s="181"/>
      <c r="BR40" s="181"/>
    </row>
    <row r="41" spans="1:70" ht="11.25" hidden="1" customHeight="1" outlineLevel="2" x14ac:dyDescent="0.2">
      <c r="A41" s="176" t="s">
        <v>1031</v>
      </c>
      <c r="B41" s="177">
        <v>151</v>
      </c>
      <c r="C41" s="174">
        <v>1208</v>
      </c>
      <c r="D41" s="174">
        <v>367062.63</v>
      </c>
      <c r="E41" s="174">
        <v>1867203.45</v>
      </c>
      <c r="F41" s="174">
        <v>1303400</v>
      </c>
      <c r="G41" s="175"/>
      <c r="H41" s="175"/>
      <c r="I41" s="175"/>
      <c r="J41" s="175"/>
      <c r="K41" s="175"/>
      <c r="L41" s="175"/>
      <c r="M41" s="175"/>
      <c r="N41" s="183">
        <v>37875</v>
      </c>
      <c r="O41" s="191"/>
      <c r="P41" s="175"/>
      <c r="Q41" s="175"/>
      <c r="R41" s="174">
        <v>73430.45</v>
      </c>
      <c r="S41" s="175"/>
      <c r="T41" s="175"/>
      <c r="U41" s="175"/>
      <c r="V41" s="175"/>
      <c r="W41" s="175"/>
      <c r="X41" s="175"/>
      <c r="Y41" s="191"/>
      <c r="Z41" s="191"/>
      <c r="AA41" s="175"/>
      <c r="AB41" s="175"/>
      <c r="AC41" s="175"/>
      <c r="AD41" s="175"/>
      <c r="AE41" s="174">
        <v>325850</v>
      </c>
      <c r="AF41" s="175"/>
      <c r="AG41" s="174">
        <v>126648</v>
      </c>
      <c r="AH41" s="191"/>
      <c r="AI41" s="175"/>
      <c r="AJ41" s="174">
        <v>306115.20000000001</v>
      </c>
      <c r="AK41" s="175"/>
      <c r="AL41" s="174">
        <v>2000</v>
      </c>
      <c r="AM41" s="174">
        <v>140567.29</v>
      </c>
      <c r="AN41" s="175"/>
      <c r="AO41" s="175"/>
      <c r="AP41" s="175"/>
      <c r="AQ41" s="175"/>
      <c r="AR41" s="175"/>
      <c r="AS41" s="174">
        <v>18293.3</v>
      </c>
      <c r="AT41" s="174">
        <v>2384</v>
      </c>
      <c r="AU41" s="175"/>
      <c r="AV41" s="175"/>
      <c r="AW41" s="175"/>
      <c r="AX41" s="174">
        <v>21340.06</v>
      </c>
      <c r="AY41" s="175"/>
      <c r="AZ41" s="175"/>
      <c r="BA41" s="174">
        <v>121530.55</v>
      </c>
      <c r="BB41" s="174">
        <v>1560629.7</v>
      </c>
      <c r="BC41" s="174">
        <v>1383253.18</v>
      </c>
      <c r="BD41" s="174">
        <v>177376.52</v>
      </c>
      <c r="BE41" s="175"/>
      <c r="BF41" s="175"/>
      <c r="BG41" s="174">
        <v>367521.18</v>
      </c>
      <c r="BH41" s="174">
        <v>184067.93</v>
      </c>
      <c r="BI41" s="174">
        <v>18229</v>
      </c>
      <c r="BJ41" s="174">
        <v>129239.93</v>
      </c>
      <c r="BK41" s="174">
        <v>36599</v>
      </c>
      <c r="BL41" s="174">
        <v>461530.55</v>
      </c>
      <c r="BM41" s="174">
        <v>121530.55</v>
      </c>
      <c r="BN41" s="175"/>
      <c r="BO41" s="175"/>
      <c r="BP41" s="174">
        <v>340000</v>
      </c>
      <c r="BQ41" s="175"/>
      <c r="BR41" s="175"/>
    </row>
    <row r="42" spans="1:70" ht="11.25" hidden="1" customHeight="1" outlineLevel="3" x14ac:dyDescent="0.2">
      <c r="A42" s="178" t="s">
        <v>289</v>
      </c>
      <c r="B42" s="179">
        <v>72</v>
      </c>
      <c r="C42" s="179">
        <v>576</v>
      </c>
      <c r="D42" s="180">
        <v>232698.84</v>
      </c>
      <c r="E42" s="180">
        <v>1215305.45</v>
      </c>
      <c r="F42" s="180">
        <v>816000</v>
      </c>
      <c r="G42" s="181"/>
      <c r="H42" s="181"/>
      <c r="I42" s="181"/>
      <c r="J42" s="181"/>
      <c r="K42" s="181"/>
      <c r="L42" s="181"/>
      <c r="M42" s="181"/>
      <c r="N42" s="190">
        <v>37875</v>
      </c>
      <c r="O42" s="189"/>
      <c r="P42" s="181"/>
      <c r="Q42" s="181"/>
      <c r="R42" s="180">
        <v>73430.45</v>
      </c>
      <c r="S42" s="181"/>
      <c r="T42" s="181"/>
      <c r="U42" s="181"/>
      <c r="V42" s="181"/>
      <c r="W42" s="181"/>
      <c r="X42" s="181"/>
      <c r="Y42" s="189"/>
      <c r="Z42" s="189"/>
      <c r="AA42" s="181"/>
      <c r="AB42" s="181"/>
      <c r="AC42" s="181"/>
      <c r="AD42" s="181"/>
      <c r="AE42" s="180">
        <v>204000</v>
      </c>
      <c r="AF42" s="181"/>
      <c r="AG42" s="180">
        <v>84000</v>
      </c>
      <c r="AH42" s="189"/>
      <c r="AI42" s="181"/>
      <c r="AJ42" s="180">
        <v>250214.39999999999</v>
      </c>
      <c r="AK42" s="181"/>
      <c r="AL42" s="180">
        <v>2000</v>
      </c>
      <c r="AM42" s="180">
        <v>92377.49</v>
      </c>
      <c r="AN42" s="181"/>
      <c r="AO42" s="181"/>
      <c r="AP42" s="181"/>
      <c r="AQ42" s="181"/>
      <c r="AR42" s="181"/>
      <c r="AS42" s="180">
        <v>11774.3</v>
      </c>
      <c r="AT42" s="180">
        <v>1192</v>
      </c>
      <c r="AU42" s="181"/>
      <c r="AV42" s="181"/>
      <c r="AW42" s="181"/>
      <c r="AX42" s="180">
        <v>21340.06</v>
      </c>
      <c r="AY42" s="181"/>
      <c r="AZ42" s="181"/>
      <c r="BA42" s="180">
        <v>121530.55</v>
      </c>
      <c r="BB42" s="180">
        <v>965089.03</v>
      </c>
      <c r="BC42" s="180">
        <v>830359.03</v>
      </c>
      <c r="BD42" s="180">
        <v>134730</v>
      </c>
      <c r="BE42" s="181"/>
      <c r="BF42" s="181"/>
      <c r="BG42" s="180">
        <v>232700.86</v>
      </c>
      <c r="BH42" s="180">
        <v>122137.61</v>
      </c>
      <c r="BI42" s="180">
        <v>18229</v>
      </c>
      <c r="BJ42" s="180">
        <v>67309.61</v>
      </c>
      <c r="BK42" s="180">
        <v>36599</v>
      </c>
      <c r="BL42" s="180">
        <v>291530.55</v>
      </c>
      <c r="BM42" s="180">
        <v>121530.55</v>
      </c>
      <c r="BN42" s="181"/>
      <c r="BO42" s="181"/>
      <c r="BP42" s="180">
        <v>170000</v>
      </c>
      <c r="BQ42" s="181"/>
      <c r="BR42" s="181"/>
    </row>
    <row r="43" spans="1:70" ht="11.25" hidden="1" customHeight="1" outlineLevel="3" x14ac:dyDescent="0.2">
      <c r="A43" s="178" t="s">
        <v>290</v>
      </c>
      <c r="B43" s="179">
        <v>79</v>
      </c>
      <c r="C43" s="179">
        <v>632</v>
      </c>
      <c r="D43" s="180">
        <v>134363.79</v>
      </c>
      <c r="E43" s="180">
        <v>651898</v>
      </c>
      <c r="F43" s="180">
        <v>487400</v>
      </c>
      <c r="G43" s="181"/>
      <c r="H43" s="181"/>
      <c r="I43" s="181"/>
      <c r="J43" s="181"/>
      <c r="K43" s="181"/>
      <c r="L43" s="181"/>
      <c r="M43" s="181"/>
      <c r="N43" s="189"/>
      <c r="O43" s="189"/>
      <c r="P43" s="181"/>
      <c r="Q43" s="181"/>
      <c r="R43" s="181"/>
      <c r="S43" s="181"/>
      <c r="T43" s="181"/>
      <c r="U43" s="181"/>
      <c r="V43" s="181"/>
      <c r="W43" s="181"/>
      <c r="X43" s="181"/>
      <c r="Y43" s="189"/>
      <c r="Z43" s="189"/>
      <c r="AA43" s="181"/>
      <c r="AB43" s="181"/>
      <c r="AC43" s="181"/>
      <c r="AD43" s="181"/>
      <c r="AE43" s="180">
        <v>121850</v>
      </c>
      <c r="AF43" s="181"/>
      <c r="AG43" s="180">
        <v>42648</v>
      </c>
      <c r="AH43" s="189"/>
      <c r="AI43" s="181"/>
      <c r="AJ43" s="180">
        <v>55900.800000000003</v>
      </c>
      <c r="AK43" s="181"/>
      <c r="AL43" s="181"/>
      <c r="AM43" s="180">
        <v>48189.8</v>
      </c>
      <c r="AN43" s="181"/>
      <c r="AO43" s="181"/>
      <c r="AP43" s="181"/>
      <c r="AQ43" s="181"/>
      <c r="AR43" s="181"/>
      <c r="AS43" s="180">
        <v>6519</v>
      </c>
      <c r="AT43" s="180">
        <v>1192</v>
      </c>
      <c r="AU43" s="181"/>
      <c r="AV43" s="181"/>
      <c r="AW43" s="181"/>
      <c r="AX43" s="181"/>
      <c r="AY43" s="181"/>
      <c r="AZ43" s="181"/>
      <c r="BA43" s="181"/>
      <c r="BB43" s="180">
        <v>595540.67000000004</v>
      </c>
      <c r="BC43" s="180">
        <v>552894.15</v>
      </c>
      <c r="BD43" s="180">
        <v>42646.52</v>
      </c>
      <c r="BE43" s="181"/>
      <c r="BF43" s="181"/>
      <c r="BG43" s="180">
        <v>134820.32</v>
      </c>
      <c r="BH43" s="180">
        <v>61930.32</v>
      </c>
      <c r="BI43" s="181"/>
      <c r="BJ43" s="180">
        <v>61930.32</v>
      </c>
      <c r="BK43" s="181"/>
      <c r="BL43" s="180">
        <v>170000</v>
      </c>
      <c r="BM43" s="181"/>
      <c r="BN43" s="181"/>
      <c r="BO43" s="181"/>
      <c r="BP43" s="180">
        <v>170000</v>
      </c>
      <c r="BQ43" s="181"/>
      <c r="BR43" s="181"/>
    </row>
    <row r="44" spans="1:70" ht="11.25" hidden="1" customHeight="1" outlineLevel="2" x14ac:dyDescent="0.2">
      <c r="A44" s="176" t="s">
        <v>287</v>
      </c>
      <c r="B44" s="177">
        <v>3</v>
      </c>
      <c r="C44" s="177">
        <v>24</v>
      </c>
      <c r="D44" s="174">
        <v>122895.39</v>
      </c>
      <c r="E44" s="174">
        <v>273414.08</v>
      </c>
      <c r="F44" s="174">
        <v>18277.5</v>
      </c>
      <c r="G44" s="175"/>
      <c r="H44" s="175"/>
      <c r="I44" s="175"/>
      <c r="J44" s="175"/>
      <c r="K44" s="175"/>
      <c r="L44" s="175"/>
      <c r="M44" s="175"/>
      <c r="N44" s="191"/>
      <c r="O44" s="191"/>
      <c r="P44" s="175"/>
      <c r="Q44" s="175"/>
      <c r="R44" s="175"/>
      <c r="S44" s="175"/>
      <c r="T44" s="175"/>
      <c r="U44" s="175"/>
      <c r="V44" s="175"/>
      <c r="W44" s="175"/>
      <c r="X44" s="175"/>
      <c r="Y44" s="191"/>
      <c r="Z44" s="191"/>
      <c r="AA44" s="175"/>
      <c r="AB44" s="174">
        <v>128717.2</v>
      </c>
      <c r="AC44" s="175"/>
      <c r="AD44" s="175"/>
      <c r="AE44" s="174">
        <v>4569.38</v>
      </c>
      <c r="AF44" s="175"/>
      <c r="AG44" s="174">
        <v>121850</v>
      </c>
      <c r="AH44" s="191"/>
      <c r="AI44" s="175"/>
      <c r="AJ44" s="174">
        <v>47698.68</v>
      </c>
      <c r="AK44" s="175"/>
      <c r="AL44" s="175"/>
      <c r="AM44" s="174">
        <v>20357.27</v>
      </c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4">
        <v>27341.41</v>
      </c>
      <c r="BB44" s="174">
        <v>358915.14</v>
      </c>
      <c r="BC44" s="174">
        <v>122895.39</v>
      </c>
      <c r="BD44" s="174">
        <v>236019.75</v>
      </c>
      <c r="BE44" s="175"/>
      <c r="BF44" s="175"/>
      <c r="BG44" s="174">
        <v>-10304.35</v>
      </c>
      <c r="BH44" s="174">
        <v>27477.9</v>
      </c>
      <c r="BI44" s="174">
        <v>4101</v>
      </c>
      <c r="BJ44" s="174">
        <v>14763.9</v>
      </c>
      <c r="BK44" s="174">
        <v>8613</v>
      </c>
      <c r="BL44" s="174">
        <v>69841.41</v>
      </c>
      <c r="BM44" s="174">
        <v>27341.41</v>
      </c>
      <c r="BN44" s="175"/>
      <c r="BO44" s="175"/>
      <c r="BP44" s="174">
        <v>42500</v>
      </c>
      <c r="BQ44" s="175"/>
      <c r="BR44" s="175"/>
    </row>
    <row r="45" spans="1:70" ht="11.25" hidden="1" customHeight="1" outlineLevel="3" x14ac:dyDescent="0.2">
      <c r="A45" s="178" t="s">
        <v>288</v>
      </c>
      <c r="B45" s="179">
        <v>3</v>
      </c>
      <c r="C45" s="179">
        <v>24</v>
      </c>
      <c r="D45" s="180">
        <v>122895.39</v>
      </c>
      <c r="E45" s="180">
        <v>273414.08</v>
      </c>
      <c r="F45" s="180">
        <v>18277.5</v>
      </c>
      <c r="G45" s="181"/>
      <c r="H45" s="181"/>
      <c r="I45" s="181"/>
      <c r="J45" s="181"/>
      <c r="K45" s="181"/>
      <c r="L45" s="181"/>
      <c r="M45" s="181"/>
      <c r="N45" s="189"/>
      <c r="O45" s="189"/>
      <c r="P45" s="181"/>
      <c r="Q45" s="181"/>
      <c r="R45" s="181"/>
      <c r="S45" s="181"/>
      <c r="T45" s="181"/>
      <c r="U45" s="181"/>
      <c r="V45" s="181"/>
      <c r="W45" s="181"/>
      <c r="X45" s="181"/>
      <c r="Y45" s="189"/>
      <c r="Z45" s="189"/>
      <c r="AA45" s="181"/>
      <c r="AB45" s="180">
        <v>128717.2</v>
      </c>
      <c r="AC45" s="181"/>
      <c r="AD45" s="181"/>
      <c r="AE45" s="180">
        <v>4569.38</v>
      </c>
      <c r="AF45" s="181"/>
      <c r="AG45" s="180">
        <v>121850</v>
      </c>
      <c r="AH45" s="189"/>
      <c r="AI45" s="181"/>
      <c r="AJ45" s="180">
        <v>47698.68</v>
      </c>
      <c r="AK45" s="181"/>
      <c r="AL45" s="181"/>
      <c r="AM45" s="180">
        <v>20357.27</v>
      </c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0">
        <v>27341.41</v>
      </c>
      <c r="BB45" s="180">
        <v>358915.14</v>
      </c>
      <c r="BC45" s="180">
        <v>122895.39</v>
      </c>
      <c r="BD45" s="180">
        <v>236019.75</v>
      </c>
      <c r="BE45" s="181"/>
      <c r="BF45" s="181"/>
      <c r="BG45" s="180">
        <v>-10304.35</v>
      </c>
      <c r="BH45" s="180">
        <v>27477.9</v>
      </c>
      <c r="BI45" s="180">
        <v>4101</v>
      </c>
      <c r="BJ45" s="180">
        <v>14763.9</v>
      </c>
      <c r="BK45" s="180">
        <v>8613</v>
      </c>
      <c r="BL45" s="180">
        <v>69841.41</v>
      </c>
      <c r="BM45" s="180">
        <v>27341.41</v>
      </c>
      <c r="BN45" s="181"/>
      <c r="BO45" s="181"/>
      <c r="BP45" s="180">
        <v>42500</v>
      </c>
      <c r="BQ45" s="181"/>
      <c r="BR45" s="181"/>
    </row>
    <row r="46" spans="1:70" ht="11.25" hidden="1" customHeight="1" outlineLevel="2" x14ac:dyDescent="0.2">
      <c r="A46" s="176" t="s">
        <v>291</v>
      </c>
      <c r="B46" s="177">
        <v>307</v>
      </c>
      <c r="C46" s="174">
        <v>2382</v>
      </c>
      <c r="D46" s="174">
        <v>538584.81000000006</v>
      </c>
      <c r="E46" s="174">
        <v>3439349.54</v>
      </c>
      <c r="F46" s="174">
        <v>2374286.4</v>
      </c>
      <c r="G46" s="175"/>
      <c r="H46" s="175"/>
      <c r="I46" s="175"/>
      <c r="J46" s="175"/>
      <c r="K46" s="175"/>
      <c r="L46" s="175"/>
      <c r="M46" s="175"/>
      <c r="N46" s="183">
        <v>37875</v>
      </c>
      <c r="O46" s="191"/>
      <c r="P46" s="175"/>
      <c r="Q46" s="175"/>
      <c r="R46" s="174">
        <v>264109.53000000003</v>
      </c>
      <c r="S46" s="175"/>
      <c r="T46" s="175"/>
      <c r="U46" s="175"/>
      <c r="V46" s="175"/>
      <c r="W46" s="175"/>
      <c r="X46" s="175"/>
      <c r="Y46" s="191"/>
      <c r="Z46" s="191"/>
      <c r="AA46" s="175"/>
      <c r="AB46" s="175"/>
      <c r="AC46" s="175"/>
      <c r="AD46" s="175"/>
      <c r="AE46" s="174">
        <v>593571.61</v>
      </c>
      <c r="AF46" s="175"/>
      <c r="AG46" s="174">
        <v>169507</v>
      </c>
      <c r="AH46" s="191"/>
      <c r="AI46" s="175"/>
      <c r="AJ46" s="174">
        <v>502858.05</v>
      </c>
      <c r="AK46" s="174">
        <v>9000</v>
      </c>
      <c r="AL46" s="174">
        <v>8000</v>
      </c>
      <c r="AM46" s="174">
        <v>208805.51</v>
      </c>
      <c r="AN46" s="175"/>
      <c r="AO46" s="175"/>
      <c r="AP46" s="175"/>
      <c r="AQ46" s="175"/>
      <c r="AR46" s="175"/>
      <c r="AS46" s="174">
        <v>6457.16</v>
      </c>
      <c r="AT46" s="174">
        <v>4768</v>
      </c>
      <c r="AU46" s="175"/>
      <c r="AV46" s="175"/>
      <c r="AW46" s="175"/>
      <c r="AX46" s="174">
        <v>39763.83</v>
      </c>
      <c r="AY46" s="175"/>
      <c r="AZ46" s="175"/>
      <c r="BA46" s="174">
        <v>226063.55</v>
      </c>
      <c r="BB46" s="174">
        <v>2862668.02</v>
      </c>
      <c r="BC46" s="174">
        <v>2466292.06</v>
      </c>
      <c r="BD46" s="174">
        <v>396375.96</v>
      </c>
      <c r="BE46" s="175"/>
      <c r="BF46" s="175"/>
      <c r="BG46" s="174">
        <v>612408.28</v>
      </c>
      <c r="BH46" s="174">
        <v>328918.19</v>
      </c>
      <c r="BI46" s="174">
        <v>23656</v>
      </c>
      <c r="BJ46" s="174">
        <v>234051.19</v>
      </c>
      <c r="BK46" s="174">
        <v>71211</v>
      </c>
      <c r="BL46" s="174">
        <v>1351294.47</v>
      </c>
      <c r="BM46" s="174">
        <v>226063.55</v>
      </c>
      <c r="BN46" s="175"/>
      <c r="BO46" s="174">
        <v>445230.92</v>
      </c>
      <c r="BP46" s="174">
        <v>680000</v>
      </c>
      <c r="BQ46" s="175"/>
      <c r="BR46" s="175"/>
    </row>
    <row r="47" spans="1:70" ht="11.25" hidden="1" customHeight="1" outlineLevel="3" x14ac:dyDescent="0.2">
      <c r="A47" s="178" t="s">
        <v>292</v>
      </c>
      <c r="B47" s="179">
        <v>78</v>
      </c>
      <c r="C47" s="179">
        <v>624</v>
      </c>
      <c r="D47" s="180">
        <v>127195.39</v>
      </c>
      <c r="E47" s="180">
        <v>741045.45</v>
      </c>
      <c r="F47" s="180">
        <v>553636.36</v>
      </c>
      <c r="G47" s="181"/>
      <c r="H47" s="181"/>
      <c r="I47" s="181"/>
      <c r="J47" s="181"/>
      <c r="K47" s="181"/>
      <c r="L47" s="181"/>
      <c r="M47" s="181"/>
      <c r="N47" s="189"/>
      <c r="O47" s="189"/>
      <c r="P47" s="181"/>
      <c r="Q47" s="181"/>
      <c r="R47" s="181"/>
      <c r="S47" s="181"/>
      <c r="T47" s="181"/>
      <c r="U47" s="181"/>
      <c r="V47" s="181"/>
      <c r="W47" s="181"/>
      <c r="X47" s="181"/>
      <c r="Y47" s="189"/>
      <c r="Z47" s="189"/>
      <c r="AA47" s="181"/>
      <c r="AB47" s="181"/>
      <c r="AC47" s="181"/>
      <c r="AD47" s="181"/>
      <c r="AE47" s="180">
        <v>138409.09</v>
      </c>
      <c r="AF47" s="181"/>
      <c r="AG47" s="180">
        <v>49000</v>
      </c>
      <c r="AH47" s="189"/>
      <c r="AI47" s="181"/>
      <c r="AJ47" s="180">
        <v>127990.64</v>
      </c>
      <c r="AK47" s="180">
        <v>2000</v>
      </c>
      <c r="AL47" s="180">
        <v>1000</v>
      </c>
      <c r="AM47" s="180">
        <v>49694.09</v>
      </c>
      <c r="AN47" s="181"/>
      <c r="AO47" s="181"/>
      <c r="AP47" s="181"/>
      <c r="AQ47" s="181"/>
      <c r="AR47" s="181"/>
      <c r="AS47" s="181"/>
      <c r="AT47" s="180">
        <v>1192</v>
      </c>
      <c r="AU47" s="181"/>
      <c r="AV47" s="181"/>
      <c r="AW47" s="181"/>
      <c r="AX47" s="181"/>
      <c r="AY47" s="181"/>
      <c r="AZ47" s="181"/>
      <c r="BA47" s="180">
        <v>74104.55</v>
      </c>
      <c r="BB47" s="180">
        <v>606385.39</v>
      </c>
      <c r="BC47" s="180">
        <v>562301.39</v>
      </c>
      <c r="BD47" s="180">
        <v>44084</v>
      </c>
      <c r="BE47" s="181"/>
      <c r="BF47" s="181"/>
      <c r="BG47" s="180">
        <v>133864.81</v>
      </c>
      <c r="BH47" s="180">
        <v>74475.39</v>
      </c>
      <c r="BI47" s="180">
        <v>11116</v>
      </c>
      <c r="BJ47" s="180">
        <v>40015.39</v>
      </c>
      <c r="BK47" s="180">
        <v>23344</v>
      </c>
      <c r="BL47" s="180">
        <v>244104.55</v>
      </c>
      <c r="BM47" s="180">
        <v>74104.55</v>
      </c>
      <c r="BN47" s="181"/>
      <c r="BO47" s="181"/>
      <c r="BP47" s="180">
        <v>170000</v>
      </c>
      <c r="BQ47" s="181"/>
      <c r="BR47" s="181"/>
    </row>
    <row r="48" spans="1:70" ht="11.25" hidden="1" customHeight="1" outlineLevel="3" x14ac:dyDescent="0.2">
      <c r="A48" s="178" t="s">
        <v>1032</v>
      </c>
      <c r="B48" s="179">
        <v>74</v>
      </c>
      <c r="C48" s="179">
        <v>518</v>
      </c>
      <c r="D48" s="180">
        <v>80220.759999999995</v>
      </c>
      <c r="E48" s="180">
        <v>683589.92</v>
      </c>
      <c r="F48" s="180">
        <v>375708.86</v>
      </c>
      <c r="G48" s="181"/>
      <c r="H48" s="181"/>
      <c r="I48" s="181"/>
      <c r="J48" s="181"/>
      <c r="K48" s="181"/>
      <c r="L48" s="181"/>
      <c r="M48" s="181"/>
      <c r="N48" s="190">
        <v>37875</v>
      </c>
      <c r="O48" s="189"/>
      <c r="P48" s="181"/>
      <c r="Q48" s="181"/>
      <c r="R48" s="180">
        <v>131571.84</v>
      </c>
      <c r="S48" s="181"/>
      <c r="T48" s="181"/>
      <c r="U48" s="181"/>
      <c r="V48" s="181"/>
      <c r="W48" s="181"/>
      <c r="X48" s="181"/>
      <c r="Y48" s="189"/>
      <c r="Z48" s="189"/>
      <c r="AA48" s="181"/>
      <c r="AB48" s="181"/>
      <c r="AC48" s="181"/>
      <c r="AD48" s="181"/>
      <c r="AE48" s="180">
        <v>93927.22</v>
      </c>
      <c r="AF48" s="181"/>
      <c r="AG48" s="180">
        <v>44507</v>
      </c>
      <c r="AH48" s="189"/>
      <c r="AI48" s="181"/>
      <c r="AJ48" s="180">
        <v>81008.160000000003</v>
      </c>
      <c r="AK48" s="180">
        <v>5000</v>
      </c>
      <c r="AL48" s="181"/>
      <c r="AM48" s="181"/>
      <c r="AN48" s="181"/>
      <c r="AO48" s="181"/>
      <c r="AP48" s="181"/>
      <c r="AQ48" s="181"/>
      <c r="AR48" s="181"/>
      <c r="AS48" s="180">
        <v>6457.16</v>
      </c>
      <c r="AT48" s="180">
        <v>1192</v>
      </c>
      <c r="AU48" s="181"/>
      <c r="AV48" s="181"/>
      <c r="AW48" s="181"/>
      <c r="AX48" s="181"/>
      <c r="AY48" s="181"/>
      <c r="AZ48" s="181"/>
      <c r="BA48" s="180">
        <v>68359</v>
      </c>
      <c r="BB48" s="180">
        <v>620557.30000000005</v>
      </c>
      <c r="BC48" s="180">
        <v>462086.34</v>
      </c>
      <c r="BD48" s="180">
        <v>158470.96</v>
      </c>
      <c r="BE48" s="181"/>
      <c r="BF48" s="181"/>
      <c r="BG48" s="180">
        <v>62245.22</v>
      </c>
      <c r="BH48" s="180">
        <v>58446.95</v>
      </c>
      <c r="BI48" s="181"/>
      <c r="BJ48" s="180">
        <v>36913.949999999997</v>
      </c>
      <c r="BK48" s="180">
        <v>21533</v>
      </c>
      <c r="BL48" s="180">
        <v>683589.92</v>
      </c>
      <c r="BM48" s="180">
        <v>68359</v>
      </c>
      <c r="BN48" s="181"/>
      <c r="BO48" s="180">
        <v>445230.92</v>
      </c>
      <c r="BP48" s="180">
        <v>170000</v>
      </c>
      <c r="BQ48" s="181"/>
      <c r="BR48" s="181"/>
    </row>
    <row r="49" spans="1:70" ht="11.25" hidden="1" customHeight="1" outlineLevel="3" x14ac:dyDescent="0.2">
      <c r="A49" s="178" t="s">
        <v>293</v>
      </c>
      <c r="B49" s="179">
        <v>77</v>
      </c>
      <c r="C49" s="179">
        <v>616</v>
      </c>
      <c r="D49" s="180">
        <v>72290.320000000007</v>
      </c>
      <c r="E49" s="180">
        <v>836000</v>
      </c>
      <c r="F49" s="180">
        <v>624000</v>
      </c>
      <c r="G49" s="181"/>
      <c r="H49" s="181"/>
      <c r="I49" s="181"/>
      <c r="J49" s="181"/>
      <c r="K49" s="181"/>
      <c r="L49" s="181"/>
      <c r="M49" s="181"/>
      <c r="N49" s="189"/>
      <c r="O49" s="189"/>
      <c r="P49" s="181"/>
      <c r="Q49" s="181"/>
      <c r="R49" s="181"/>
      <c r="S49" s="181"/>
      <c r="T49" s="181"/>
      <c r="U49" s="181"/>
      <c r="V49" s="181"/>
      <c r="W49" s="181"/>
      <c r="X49" s="181"/>
      <c r="Y49" s="189"/>
      <c r="Z49" s="189"/>
      <c r="AA49" s="181"/>
      <c r="AB49" s="181"/>
      <c r="AC49" s="181"/>
      <c r="AD49" s="181"/>
      <c r="AE49" s="180">
        <v>156000</v>
      </c>
      <c r="AF49" s="181"/>
      <c r="AG49" s="180">
        <v>56000</v>
      </c>
      <c r="AH49" s="189"/>
      <c r="AI49" s="181"/>
      <c r="AJ49" s="180">
        <v>163892.98000000001</v>
      </c>
      <c r="AK49" s="180">
        <v>2000</v>
      </c>
      <c r="AL49" s="180">
        <v>2000</v>
      </c>
      <c r="AM49" s="180">
        <v>58240</v>
      </c>
      <c r="AN49" s="181"/>
      <c r="AO49" s="181"/>
      <c r="AP49" s="181"/>
      <c r="AQ49" s="181"/>
      <c r="AR49" s="181"/>
      <c r="AS49" s="181"/>
      <c r="AT49" s="180">
        <v>1192</v>
      </c>
      <c r="AU49" s="181"/>
      <c r="AV49" s="181"/>
      <c r="AW49" s="181"/>
      <c r="AX49" s="180">
        <v>16860.98</v>
      </c>
      <c r="AY49" s="181"/>
      <c r="AZ49" s="181"/>
      <c r="BA49" s="180">
        <v>83600</v>
      </c>
      <c r="BB49" s="180">
        <v>588641.28000000003</v>
      </c>
      <c r="BC49" s="180">
        <v>538320.28</v>
      </c>
      <c r="BD49" s="180">
        <v>50321</v>
      </c>
      <c r="BE49" s="181"/>
      <c r="BF49" s="181"/>
      <c r="BG49" s="180">
        <v>155756.06</v>
      </c>
      <c r="BH49" s="180">
        <v>84018</v>
      </c>
      <c r="BI49" s="180">
        <v>12540</v>
      </c>
      <c r="BJ49" s="180">
        <v>45144</v>
      </c>
      <c r="BK49" s="180">
        <v>26334</v>
      </c>
      <c r="BL49" s="180">
        <v>253600</v>
      </c>
      <c r="BM49" s="180">
        <v>83600</v>
      </c>
      <c r="BN49" s="181"/>
      <c r="BO49" s="181"/>
      <c r="BP49" s="180">
        <v>170000</v>
      </c>
      <c r="BQ49" s="181"/>
      <c r="BR49" s="181"/>
    </row>
    <row r="50" spans="1:70" ht="11.25" hidden="1" customHeight="1" outlineLevel="3" x14ac:dyDescent="0.2">
      <c r="A50" s="178" t="s">
        <v>294</v>
      </c>
      <c r="B50" s="179">
        <v>78</v>
      </c>
      <c r="C50" s="179">
        <v>624</v>
      </c>
      <c r="D50" s="180">
        <v>258878.34</v>
      </c>
      <c r="E50" s="180">
        <v>1178714.17</v>
      </c>
      <c r="F50" s="180">
        <v>820941.18</v>
      </c>
      <c r="G50" s="181"/>
      <c r="H50" s="181"/>
      <c r="I50" s="181"/>
      <c r="J50" s="181"/>
      <c r="K50" s="181"/>
      <c r="L50" s="181"/>
      <c r="M50" s="181"/>
      <c r="N50" s="189"/>
      <c r="O50" s="189"/>
      <c r="P50" s="181"/>
      <c r="Q50" s="181"/>
      <c r="R50" s="180">
        <v>132537.69</v>
      </c>
      <c r="S50" s="181"/>
      <c r="T50" s="181"/>
      <c r="U50" s="181"/>
      <c r="V50" s="181"/>
      <c r="W50" s="181"/>
      <c r="X50" s="181"/>
      <c r="Y50" s="189"/>
      <c r="Z50" s="189"/>
      <c r="AA50" s="181"/>
      <c r="AB50" s="181"/>
      <c r="AC50" s="181"/>
      <c r="AD50" s="181"/>
      <c r="AE50" s="180">
        <v>205235.3</v>
      </c>
      <c r="AF50" s="181"/>
      <c r="AG50" s="180">
        <v>20000</v>
      </c>
      <c r="AH50" s="189"/>
      <c r="AI50" s="181"/>
      <c r="AJ50" s="180">
        <v>129966.27</v>
      </c>
      <c r="AK50" s="181"/>
      <c r="AL50" s="180">
        <v>5000</v>
      </c>
      <c r="AM50" s="180">
        <v>100871.42</v>
      </c>
      <c r="AN50" s="181"/>
      <c r="AO50" s="181"/>
      <c r="AP50" s="181"/>
      <c r="AQ50" s="181"/>
      <c r="AR50" s="181"/>
      <c r="AS50" s="181"/>
      <c r="AT50" s="180">
        <v>1192</v>
      </c>
      <c r="AU50" s="181"/>
      <c r="AV50" s="181"/>
      <c r="AW50" s="181"/>
      <c r="AX50" s="180">
        <v>22902.85</v>
      </c>
      <c r="AY50" s="181"/>
      <c r="AZ50" s="181"/>
      <c r="BA50" s="181"/>
      <c r="BB50" s="180">
        <v>1047084.05</v>
      </c>
      <c r="BC50" s="180">
        <v>903584.05</v>
      </c>
      <c r="BD50" s="180">
        <v>143500</v>
      </c>
      <c r="BE50" s="181"/>
      <c r="BF50" s="181"/>
      <c r="BG50" s="180">
        <v>260542.19</v>
      </c>
      <c r="BH50" s="180">
        <v>111977.85</v>
      </c>
      <c r="BI50" s="181"/>
      <c r="BJ50" s="180">
        <v>111977.85</v>
      </c>
      <c r="BK50" s="181"/>
      <c r="BL50" s="180">
        <v>170000</v>
      </c>
      <c r="BM50" s="181"/>
      <c r="BN50" s="181"/>
      <c r="BO50" s="181"/>
      <c r="BP50" s="180">
        <v>170000</v>
      </c>
      <c r="BQ50" s="181"/>
      <c r="BR50" s="181"/>
    </row>
    <row r="51" spans="1:70" ht="11.25" hidden="1" customHeight="1" outlineLevel="2" x14ac:dyDescent="0.2">
      <c r="A51" s="176" t="s">
        <v>295</v>
      </c>
      <c r="B51" s="177">
        <v>453</v>
      </c>
      <c r="C51" s="174">
        <v>3624</v>
      </c>
      <c r="D51" s="174">
        <v>930634.64</v>
      </c>
      <c r="E51" s="174">
        <v>4875713.43</v>
      </c>
      <c r="F51" s="174">
        <v>3524157.53</v>
      </c>
      <c r="G51" s="175"/>
      <c r="H51" s="175"/>
      <c r="I51" s="175"/>
      <c r="J51" s="175"/>
      <c r="K51" s="175"/>
      <c r="L51" s="175"/>
      <c r="M51" s="175"/>
      <c r="N51" s="183">
        <v>101103.08</v>
      </c>
      <c r="O51" s="191"/>
      <c r="P51" s="175"/>
      <c r="Q51" s="175"/>
      <c r="R51" s="174">
        <v>34444.44</v>
      </c>
      <c r="S51" s="175"/>
      <c r="T51" s="175"/>
      <c r="U51" s="175"/>
      <c r="V51" s="175"/>
      <c r="W51" s="175"/>
      <c r="X51" s="175"/>
      <c r="Y51" s="191"/>
      <c r="Z51" s="191"/>
      <c r="AA51" s="175"/>
      <c r="AB51" s="175"/>
      <c r="AC51" s="175"/>
      <c r="AD51" s="175"/>
      <c r="AE51" s="174">
        <v>881039.38</v>
      </c>
      <c r="AF51" s="175"/>
      <c r="AG51" s="174">
        <v>334969</v>
      </c>
      <c r="AH51" s="191"/>
      <c r="AI51" s="175"/>
      <c r="AJ51" s="174">
        <v>893995.26</v>
      </c>
      <c r="AK51" s="174">
        <v>13500</v>
      </c>
      <c r="AL51" s="174">
        <v>9000</v>
      </c>
      <c r="AM51" s="174">
        <v>290870.49</v>
      </c>
      <c r="AN51" s="175"/>
      <c r="AO51" s="175"/>
      <c r="AP51" s="175"/>
      <c r="AQ51" s="175"/>
      <c r="AR51" s="175"/>
      <c r="AS51" s="174">
        <v>27450.91</v>
      </c>
      <c r="AT51" s="174">
        <v>7152</v>
      </c>
      <c r="AU51" s="174">
        <v>2270.19</v>
      </c>
      <c r="AV51" s="175"/>
      <c r="AW51" s="175"/>
      <c r="AX51" s="174">
        <v>56180.33</v>
      </c>
      <c r="AY51" s="175"/>
      <c r="AZ51" s="175"/>
      <c r="BA51" s="174">
        <v>487571.34</v>
      </c>
      <c r="BB51" s="174">
        <v>4067839.34</v>
      </c>
      <c r="BC51" s="174">
        <v>3743158.32</v>
      </c>
      <c r="BD51" s="174">
        <v>324681.02</v>
      </c>
      <c r="BE51" s="175"/>
      <c r="BF51" s="175"/>
      <c r="BG51" s="174">
        <v>844513.47</v>
      </c>
      <c r="BH51" s="174">
        <v>479135.5</v>
      </c>
      <c r="BI51" s="174">
        <v>62262</v>
      </c>
      <c r="BJ51" s="174">
        <v>269283.5</v>
      </c>
      <c r="BK51" s="174">
        <v>147590</v>
      </c>
      <c r="BL51" s="174">
        <v>1967008.84</v>
      </c>
      <c r="BM51" s="174">
        <v>487571.34</v>
      </c>
      <c r="BN51" s="175"/>
      <c r="BO51" s="174">
        <v>459437.5</v>
      </c>
      <c r="BP51" s="174">
        <v>1020000</v>
      </c>
      <c r="BQ51" s="175"/>
      <c r="BR51" s="175"/>
    </row>
    <row r="52" spans="1:70" ht="11.25" hidden="1" customHeight="1" outlineLevel="3" x14ac:dyDescent="0.2">
      <c r="A52" s="178" t="s">
        <v>296</v>
      </c>
      <c r="B52" s="179">
        <v>79</v>
      </c>
      <c r="C52" s="179">
        <v>632</v>
      </c>
      <c r="D52" s="180">
        <v>284695.40000000002</v>
      </c>
      <c r="E52" s="180">
        <v>1512626.25</v>
      </c>
      <c r="F52" s="180">
        <v>1094545.45</v>
      </c>
      <c r="G52" s="181"/>
      <c r="H52" s="181"/>
      <c r="I52" s="181"/>
      <c r="J52" s="181"/>
      <c r="K52" s="181"/>
      <c r="L52" s="181"/>
      <c r="M52" s="181"/>
      <c r="N52" s="189"/>
      <c r="O52" s="189"/>
      <c r="P52" s="181"/>
      <c r="Q52" s="181"/>
      <c r="R52" s="180">
        <v>34444.44</v>
      </c>
      <c r="S52" s="181"/>
      <c r="T52" s="181"/>
      <c r="U52" s="181"/>
      <c r="V52" s="181"/>
      <c r="W52" s="181"/>
      <c r="X52" s="181"/>
      <c r="Y52" s="189"/>
      <c r="Z52" s="189"/>
      <c r="AA52" s="181"/>
      <c r="AB52" s="181"/>
      <c r="AC52" s="181"/>
      <c r="AD52" s="181"/>
      <c r="AE52" s="180">
        <v>273636.36</v>
      </c>
      <c r="AF52" s="181"/>
      <c r="AG52" s="180">
        <v>110000</v>
      </c>
      <c r="AH52" s="189"/>
      <c r="AI52" s="181"/>
      <c r="AJ52" s="180">
        <v>278590.99</v>
      </c>
      <c r="AK52" s="180">
        <v>5000</v>
      </c>
      <c r="AL52" s="180">
        <v>2000</v>
      </c>
      <c r="AM52" s="180">
        <v>119136.36</v>
      </c>
      <c r="AN52" s="181"/>
      <c r="AO52" s="181"/>
      <c r="AP52" s="181"/>
      <c r="AQ52" s="181"/>
      <c r="AR52" s="181"/>
      <c r="AS52" s="181"/>
      <c r="AT52" s="180">
        <v>1192</v>
      </c>
      <c r="AU52" s="181"/>
      <c r="AV52" s="181"/>
      <c r="AW52" s="181"/>
      <c r="AX52" s="181"/>
      <c r="AY52" s="181"/>
      <c r="AZ52" s="181"/>
      <c r="BA52" s="180">
        <v>151262.63</v>
      </c>
      <c r="BB52" s="180">
        <v>1263301.3999999999</v>
      </c>
      <c r="BC52" s="180">
        <v>1140971.3999999999</v>
      </c>
      <c r="BD52" s="180">
        <v>122330</v>
      </c>
      <c r="BE52" s="181"/>
      <c r="BF52" s="181"/>
      <c r="BG52" s="180">
        <v>255429.26</v>
      </c>
      <c r="BH52" s="180">
        <v>151634.54</v>
      </c>
      <c r="BI52" s="180">
        <v>22305</v>
      </c>
      <c r="BJ52" s="180">
        <v>87677.54</v>
      </c>
      <c r="BK52" s="180">
        <v>41652</v>
      </c>
      <c r="BL52" s="180">
        <v>321262.63</v>
      </c>
      <c r="BM52" s="180">
        <v>151262.63</v>
      </c>
      <c r="BN52" s="181"/>
      <c r="BO52" s="181"/>
      <c r="BP52" s="180">
        <v>170000</v>
      </c>
      <c r="BQ52" s="181"/>
      <c r="BR52" s="181"/>
    </row>
    <row r="53" spans="1:70" ht="11.25" hidden="1" customHeight="1" outlineLevel="3" x14ac:dyDescent="0.2">
      <c r="A53" s="178" t="s">
        <v>297</v>
      </c>
      <c r="B53" s="179">
        <v>68</v>
      </c>
      <c r="C53" s="179">
        <v>544</v>
      </c>
      <c r="D53" s="180">
        <v>140438.9</v>
      </c>
      <c r="E53" s="180">
        <v>699375</v>
      </c>
      <c r="F53" s="180">
        <v>490000</v>
      </c>
      <c r="G53" s="181"/>
      <c r="H53" s="181"/>
      <c r="I53" s="181"/>
      <c r="J53" s="181"/>
      <c r="K53" s="181"/>
      <c r="L53" s="181"/>
      <c r="M53" s="181"/>
      <c r="N53" s="190">
        <v>37875</v>
      </c>
      <c r="O53" s="189"/>
      <c r="P53" s="181"/>
      <c r="Q53" s="181"/>
      <c r="R53" s="181"/>
      <c r="S53" s="181"/>
      <c r="T53" s="181"/>
      <c r="U53" s="181"/>
      <c r="V53" s="181"/>
      <c r="W53" s="181"/>
      <c r="X53" s="181"/>
      <c r="Y53" s="189"/>
      <c r="Z53" s="189"/>
      <c r="AA53" s="181"/>
      <c r="AB53" s="181"/>
      <c r="AC53" s="181"/>
      <c r="AD53" s="181"/>
      <c r="AE53" s="180">
        <v>122500</v>
      </c>
      <c r="AF53" s="181"/>
      <c r="AG53" s="180">
        <v>49000</v>
      </c>
      <c r="AH53" s="189"/>
      <c r="AI53" s="181"/>
      <c r="AJ53" s="180">
        <v>134424.82999999999</v>
      </c>
      <c r="AK53" s="179">
        <v>500</v>
      </c>
      <c r="AL53" s="181"/>
      <c r="AM53" s="181"/>
      <c r="AN53" s="181"/>
      <c r="AO53" s="181"/>
      <c r="AP53" s="181"/>
      <c r="AQ53" s="181"/>
      <c r="AR53" s="181"/>
      <c r="AS53" s="180">
        <v>6615</v>
      </c>
      <c r="AT53" s="180">
        <v>1192</v>
      </c>
      <c r="AU53" s="181"/>
      <c r="AV53" s="181"/>
      <c r="AW53" s="181"/>
      <c r="AX53" s="180">
        <v>56180.33</v>
      </c>
      <c r="AY53" s="181"/>
      <c r="AZ53" s="181"/>
      <c r="BA53" s="180">
        <v>69937.5</v>
      </c>
      <c r="BB53" s="180">
        <v>607287.27</v>
      </c>
      <c r="BC53" s="180">
        <v>563187.27</v>
      </c>
      <c r="BD53" s="180">
        <v>44100</v>
      </c>
      <c r="BE53" s="181"/>
      <c r="BF53" s="181"/>
      <c r="BG53" s="180">
        <v>98101.8</v>
      </c>
      <c r="BH53" s="180">
        <v>59796.56</v>
      </c>
      <c r="BI53" s="181"/>
      <c r="BJ53" s="180">
        <v>37764.559999999998</v>
      </c>
      <c r="BK53" s="180">
        <v>22032</v>
      </c>
      <c r="BL53" s="180">
        <v>699375</v>
      </c>
      <c r="BM53" s="180">
        <v>69937.5</v>
      </c>
      <c r="BN53" s="181"/>
      <c r="BO53" s="180">
        <v>459437.5</v>
      </c>
      <c r="BP53" s="180">
        <v>170000</v>
      </c>
      <c r="BQ53" s="181"/>
      <c r="BR53" s="181"/>
    </row>
    <row r="54" spans="1:70" ht="11.25" hidden="1" customHeight="1" outlineLevel="3" x14ac:dyDescent="0.2">
      <c r="A54" s="178" t="s">
        <v>298</v>
      </c>
      <c r="B54" s="179">
        <v>75</v>
      </c>
      <c r="C54" s="179">
        <v>600</v>
      </c>
      <c r="D54" s="180">
        <v>174401.4</v>
      </c>
      <c r="E54" s="180">
        <v>914342.94</v>
      </c>
      <c r="F54" s="180">
        <v>652634.35</v>
      </c>
      <c r="G54" s="181"/>
      <c r="H54" s="181"/>
      <c r="I54" s="181"/>
      <c r="J54" s="181"/>
      <c r="K54" s="181"/>
      <c r="L54" s="181"/>
      <c r="M54" s="181"/>
      <c r="N54" s="190">
        <v>37875</v>
      </c>
      <c r="O54" s="189"/>
      <c r="P54" s="181"/>
      <c r="Q54" s="181"/>
      <c r="R54" s="181"/>
      <c r="S54" s="181"/>
      <c r="T54" s="181"/>
      <c r="U54" s="181"/>
      <c r="V54" s="181"/>
      <c r="W54" s="181"/>
      <c r="X54" s="181"/>
      <c r="Y54" s="189"/>
      <c r="Z54" s="189"/>
      <c r="AA54" s="181"/>
      <c r="AB54" s="181"/>
      <c r="AC54" s="181"/>
      <c r="AD54" s="181"/>
      <c r="AE54" s="180">
        <v>163158.59</v>
      </c>
      <c r="AF54" s="181"/>
      <c r="AG54" s="180">
        <v>60675</v>
      </c>
      <c r="AH54" s="189"/>
      <c r="AI54" s="181"/>
      <c r="AJ54" s="180">
        <v>166681.84</v>
      </c>
      <c r="AK54" s="181"/>
      <c r="AL54" s="181"/>
      <c r="AM54" s="180">
        <v>65290.87</v>
      </c>
      <c r="AN54" s="181"/>
      <c r="AO54" s="181"/>
      <c r="AP54" s="181"/>
      <c r="AQ54" s="181"/>
      <c r="AR54" s="181"/>
      <c r="AS54" s="180">
        <v>8764.68</v>
      </c>
      <c r="AT54" s="180">
        <v>1192</v>
      </c>
      <c r="AU54" s="181"/>
      <c r="AV54" s="181"/>
      <c r="AW54" s="181"/>
      <c r="AX54" s="181"/>
      <c r="AY54" s="181"/>
      <c r="AZ54" s="181"/>
      <c r="BA54" s="180">
        <v>91434.29</v>
      </c>
      <c r="BB54" s="180">
        <v>750700.92</v>
      </c>
      <c r="BC54" s="180">
        <v>696214.5</v>
      </c>
      <c r="BD54" s="180">
        <v>54486.42</v>
      </c>
      <c r="BE54" s="181"/>
      <c r="BF54" s="181"/>
      <c r="BG54" s="180">
        <v>171361.58</v>
      </c>
      <c r="BH54" s="180">
        <v>91891.32</v>
      </c>
      <c r="BI54" s="180">
        <v>13715</v>
      </c>
      <c r="BJ54" s="180">
        <v>49374.32</v>
      </c>
      <c r="BK54" s="180">
        <v>28802</v>
      </c>
      <c r="BL54" s="180">
        <v>261434.29</v>
      </c>
      <c r="BM54" s="180">
        <v>91434.29</v>
      </c>
      <c r="BN54" s="181"/>
      <c r="BO54" s="181"/>
      <c r="BP54" s="180">
        <v>170000</v>
      </c>
      <c r="BQ54" s="181"/>
      <c r="BR54" s="181"/>
    </row>
    <row r="55" spans="1:70" ht="11.25" hidden="1" customHeight="1" outlineLevel="3" x14ac:dyDescent="0.2">
      <c r="A55" s="178" t="s">
        <v>299</v>
      </c>
      <c r="B55" s="179">
        <v>73</v>
      </c>
      <c r="C55" s="179">
        <v>584</v>
      </c>
      <c r="D55" s="180">
        <v>103378.15</v>
      </c>
      <c r="E55" s="180">
        <v>542248.24</v>
      </c>
      <c r="F55" s="180">
        <v>384457.73</v>
      </c>
      <c r="G55" s="181"/>
      <c r="H55" s="181"/>
      <c r="I55" s="181"/>
      <c r="J55" s="181"/>
      <c r="K55" s="181"/>
      <c r="L55" s="181"/>
      <c r="M55" s="181"/>
      <c r="N55" s="190">
        <v>25353.08</v>
      </c>
      <c r="O55" s="189"/>
      <c r="P55" s="181"/>
      <c r="Q55" s="181"/>
      <c r="R55" s="181"/>
      <c r="S55" s="181"/>
      <c r="T55" s="181"/>
      <c r="U55" s="181"/>
      <c r="V55" s="181"/>
      <c r="W55" s="181"/>
      <c r="X55" s="181"/>
      <c r="Y55" s="189"/>
      <c r="Z55" s="189"/>
      <c r="AA55" s="181"/>
      <c r="AB55" s="181"/>
      <c r="AC55" s="181"/>
      <c r="AD55" s="181"/>
      <c r="AE55" s="180">
        <v>96114.43</v>
      </c>
      <c r="AF55" s="181"/>
      <c r="AG55" s="180">
        <v>36323</v>
      </c>
      <c r="AH55" s="189"/>
      <c r="AI55" s="181"/>
      <c r="AJ55" s="180">
        <v>96489.36</v>
      </c>
      <c r="AK55" s="180">
        <v>5000</v>
      </c>
      <c r="AL55" s="180">
        <v>2000</v>
      </c>
      <c r="AM55" s="180">
        <v>31802.35</v>
      </c>
      <c r="AN55" s="181"/>
      <c r="AO55" s="181"/>
      <c r="AP55" s="181"/>
      <c r="AQ55" s="181"/>
      <c r="AR55" s="181"/>
      <c r="AS55" s="181"/>
      <c r="AT55" s="180">
        <v>1192</v>
      </c>
      <c r="AU55" s="180">
        <v>2270.19</v>
      </c>
      <c r="AV55" s="181"/>
      <c r="AW55" s="181"/>
      <c r="AX55" s="181"/>
      <c r="AY55" s="181"/>
      <c r="AZ55" s="181"/>
      <c r="BA55" s="180">
        <v>54224.82</v>
      </c>
      <c r="BB55" s="180">
        <v>450153.09</v>
      </c>
      <c r="BC55" s="180">
        <v>417462.39</v>
      </c>
      <c r="BD55" s="180">
        <v>32690.7</v>
      </c>
      <c r="BE55" s="181"/>
      <c r="BF55" s="181"/>
      <c r="BG55" s="180">
        <v>98983.94</v>
      </c>
      <c r="BH55" s="180">
        <v>54496.23</v>
      </c>
      <c r="BI55" s="180">
        <v>8134</v>
      </c>
      <c r="BJ55" s="180">
        <v>29282.23</v>
      </c>
      <c r="BK55" s="180">
        <v>17080</v>
      </c>
      <c r="BL55" s="180">
        <v>224224.82</v>
      </c>
      <c r="BM55" s="180">
        <v>54224.82</v>
      </c>
      <c r="BN55" s="181"/>
      <c r="BO55" s="181"/>
      <c r="BP55" s="180">
        <v>170000</v>
      </c>
      <c r="BQ55" s="181"/>
      <c r="BR55" s="181"/>
    </row>
    <row r="56" spans="1:70" ht="11.25" hidden="1" customHeight="1" outlineLevel="3" x14ac:dyDescent="0.2">
      <c r="A56" s="178" t="s">
        <v>300</v>
      </c>
      <c r="B56" s="179">
        <v>79</v>
      </c>
      <c r="C56" s="179">
        <v>632</v>
      </c>
      <c r="D56" s="180">
        <v>104825.4</v>
      </c>
      <c r="E56" s="180">
        <v>555223</v>
      </c>
      <c r="F56" s="180">
        <v>415120</v>
      </c>
      <c r="G56" s="181"/>
      <c r="H56" s="181"/>
      <c r="I56" s="181"/>
      <c r="J56" s="181"/>
      <c r="K56" s="181"/>
      <c r="L56" s="181"/>
      <c r="M56" s="181"/>
      <c r="N56" s="189"/>
      <c r="O56" s="189"/>
      <c r="P56" s="181"/>
      <c r="Q56" s="181"/>
      <c r="R56" s="181"/>
      <c r="S56" s="181"/>
      <c r="T56" s="181"/>
      <c r="U56" s="181"/>
      <c r="V56" s="181"/>
      <c r="W56" s="181"/>
      <c r="X56" s="181"/>
      <c r="Y56" s="189"/>
      <c r="Z56" s="189"/>
      <c r="AA56" s="181"/>
      <c r="AB56" s="181"/>
      <c r="AC56" s="181"/>
      <c r="AD56" s="181"/>
      <c r="AE56" s="180">
        <v>103780</v>
      </c>
      <c r="AF56" s="181"/>
      <c r="AG56" s="180">
        <v>36323</v>
      </c>
      <c r="AH56" s="189"/>
      <c r="AI56" s="181"/>
      <c r="AJ56" s="180">
        <v>103236.6</v>
      </c>
      <c r="AK56" s="180">
        <v>3000</v>
      </c>
      <c r="AL56" s="180">
        <v>5000</v>
      </c>
      <c r="AM56" s="180">
        <v>32970.07</v>
      </c>
      <c r="AN56" s="181"/>
      <c r="AO56" s="181"/>
      <c r="AP56" s="181"/>
      <c r="AQ56" s="181"/>
      <c r="AR56" s="181"/>
      <c r="AS56" s="180">
        <v>5552.23</v>
      </c>
      <c r="AT56" s="180">
        <v>1192</v>
      </c>
      <c r="AU56" s="181"/>
      <c r="AV56" s="181"/>
      <c r="AW56" s="181"/>
      <c r="AX56" s="181"/>
      <c r="AY56" s="181"/>
      <c r="AZ56" s="181"/>
      <c r="BA56" s="180">
        <v>55522.3</v>
      </c>
      <c r="BB56" s="180">
        <v>457712.1</v>
      </c>
      <c r="BC56" s="180">
        <v>425021.4</v>
      </c>
      <c r="BD56" s="180">
        <v>32690.7</v>
      </c>
      <c r="BE56" s="181"/>
      <c r="BF56" s="181"/>
      <c r="BG56" s="180">
        <v>99099.7</v>
      </c>
      <c r="BH56" s="180">
        <v>55800.57</v>
      </c>
      <c r="BI56" s="180">
        <v>8329</v>
      </c>
      <c r="BJ56" s="180">
        <v>29982.57</v>
      </c>
      <c r="BK56" s="180">
        <v>17489</v>
      </c>
      <c r="BL56" s="180">
        <v>225522.3</v>
      </c>
      <c r="BM56" s="180">
        <v>55522.3</v>
      </c>
      <c r="BN56" s="181"/>
      <c r="BO56" s="181"/>
      <c r="BP56" s="180">
        <v>170000</v>
      </c>
      <c r="BQ56" s="181"/>
      <c r="BR56" s="181"/>
    </row>
    <row r="57" spans="1:70" ht="11.25" hidden="1" customHeight="1" outlineLevel="3" x14ac:dyDescent="0.2">
      <c r="A57" s="178" t="s">
        <v>302</v>
      </c>
      <c r="B57" s="179">
        <v>79</v>
      </c>
      <c r="C57" s="179">
        <v>632</v>
      </c>
      <c r="D57" s="180">
        <v>122895.39</v>
      </c>
      <c r="E57" s="180">
        <v>651898</v>
      </c>
      <c r="F57" s="180">
        <v>487400</v>
      </c>
      <c r="G57" s="181"/>
      <c r="H57" s="181"/>
      <c r="I57" s="181"/>
      <c r="J57" s="181"/>
      <c r="K57" s="181"/>
      <c r="L57" s="181"/>
      <c r="M57" s="181"/>
      <c r="N57" s="189"/>
      <c r="O57" s="189"/>
      <c r="P57" s="181"/>
      <c r="Q57" s="181"/>
      <c r="R57" s="181"/>
      <c r="S57" s="181"/>
      <c r="T57" s="181"/>
      <c r="U57" s="181"/>
      <c r="V57" s="181"/>
      <c r="W57" s="181"/>
      <c r="X57" s="181"/>
      <c r="Y57" s="189"/>
      <c r="Z57" s="189"/>
      <c r="AA57" s="181"/>
      <c r="AB57" s="181"/>
      <c r="AC57" s="181"/>
      <c r="AD57" s="181"/>
      <c r="AE57" s="180">
        <v>121850</v>
      </c>
      <c r="AF57" s="181"/>
      <c r="AG57" s="180">
        <v>42648</v>
      </c>
      <c r="AH57" s="189"/>
      <c r="AI57" s="181"/>
      <c r="AJ57" s="180">
        <v>114571.64</v>
      </c>
      <c r="AK57" s="181"/>
      <c r="AL57" s="181"/>
      <c r="AM57" s="180">
        <v>41670.839999999997</v>
      </c>
      <c r="AN57" s="181"/>
      <c r="AO57" s="181"/>
      <c r="AP57" s="181"/>
      <c r="AQ57" s="181"/>
      <c r="AR57" s="181"/>
      <c r="AS57" s="180">
        <v>6519</v>
      </c>
      <c r="AT57" s="180">
        <v>1192</v>
      </c>
      <c r="AU57" s="181"/>
      <c r="AV57" s="181"/>
      <c r="AW57" s="181"/>
      <c r="AX57" s="181"/>
      <c r="AY57" s="181"/>
      <c r="AZ57" s="181"/>
      <c r="BA57" s="180">
        <v>65189.8</v>
      </c>
      <c r="BB57" s="180">
        <v>538684.56000000006</v>
      </c>
      <c r="BC57" s="180">
        <v>500301.36</v>
      </c>
      <c r="BD57" s="180">
        <v>38383.199999999997</v>
      </c>
      <c r="BE57" s="181"/>
      <c r="BF57" s="181"/>
      <c r="BG57" s="180">
        <v>121537.19</v>
      </c>
      <c r="BH57" s="180">
        <v>65516.28</v>
      </c>
      <c r="BI57" s="180">
        <v>9779</v>
      </c>
      <c r="BJ57" s="180">
        <v>35202.28</v>
      </c>
      <c r="BK57" s="180">
        <v>20535</v>
      </c>
      <c r="BL57" s="180">
        <v>235189.8</v>
      </c>
      <c r="BM57" s="180">
        <v>65189.8</v>
      </c>
      <c r="BN57" s="181"/>
      <c r="BO57" s="181"/>
      <c r="BP57" s="180">
        <v>170000</v>
      </c>
      <c r="BQ57" s="181"/>
      <c r="BR57" s="181"/>
    </row>
    <row r="58" spans="1:70" ht="11.25" hidden="1" customHeight="1" outlineLevel="2" x14ac:dyDescent="0.2">
      <c r="A58" s="176" t="s">
        <v>303</v>
      </c>
      <c r="B58" s="177">
        <v>195</v>
      </c>
      <c r="C58" s="174">
        <v>1560</v>
      </c>
      <c r="D58" s="174">
        <v>280475.40000000002</v>
      </c>
      <c r="E58" s="174">
        <v>2614435.25</v>
      </c>
      <c r="F58" s="174">
        <v>1591832.08</v>
      </c>
      <c r="G58" s="175"/>
      <c r="H58" s="175"/>
      <c r="I58" s="175"/>
      <c r="J58" s="175"/>
      <c r="K58" s="175"/>
      <c r="L58" s="175"/>
      <c r="M58" s="175"/>
      <c r="N58" s="183">
        <v>57022.06</v>
      </c>
      <c r="O58" s="191"/>
      <c r="P58" s="175"/>
      <c r="Q58" s="175"/>
      <c r="R58" s="175"/>
      <c r="S58" s="175"/>
      <c r="T58" s="175"/>
      <c r="U58" s="175"/>
      <c r="V58" s="175"/>
      <c r="W58" s="175"/>
      <c r="X58" s="175"/>
      <c r="Y58" s="191"/>
      <c r="Z58" s="191"/>
      <c r="AA58" s="175"/>
      <c r="AB58" s="174">
        <v>382267.08</v>
      </c>
      <c r="AC58" s="175"/>
      <c r="AD58" s="175"/>
      <c r="AE58" s="174">
        <v>397958.03</v>
      </c>
      <c r="AF58" s="175"/>
      <c r="AG58" s="174">
        <v>185356</v>
      </c>
      <c r="AH58" s="191"/>
      <c r="AI58" s="175"/>
      <c r="AJ58" s="174">
        <v>464331.63</v>
      </c>
      <c r="AK58" s="175"/>
      <c r="AL58" s="174">
        <v>2000</v>
      </c>
      <c r="AM58" s="174">
        <v>184299.18</v>
      </c>
      <c r="AN58" s="175"/>
      <c r="AO58" s="175"/>
      <c r="AP58" s="175"/>
      <c r="AQ58" s="175"/>
      <c r="AR58" s="175"/>
      <c r="AS58" s="174">
        <v>13906.93</v>
      </c>
      <c r="AT58" s="174">
        <v>2682</v>
      </c>
      <c r="AU58" s="175"/>
      <c r="AV58" s="175"/>
      <c r="AW58" s="175"/>
      <c r="AX58" s="175"/>
      <c r="AY58" s="175"/>
      <c r="AZ58" s="175"/>
      <c r="BA58" s="174">
        <v>261443.52</v>
      </c>
      <c r="BB58" s="174">
        <v>2002024.78</v>
      </c>
      <c r="BC58" s="174">
        <v>1403776.65</v>
      </c>
      <c r="BD58" s="174">
        <v>598248.13</v>
      </c>
      <c r="BE58" s="175"/>
      <c r="BF58" s="175"/>
      <c r="BG58" s="174">
        <v>428554.23999999999</v>
      </c>
      <c r="BH58" s="174">
        <v>258122.19</v>
      </c>
      <c r="BI58" s="174">
        <v>34588</v>
      </c>
      <c r="BJ58" s="174">
        <v>153865.19</v>
      </c>
      <c r="BK58" s="174">
        <v>69669</v>
      </c>
      <c r="BL58" s="174">
        <v>771443.52</v>
      </c>
      <c r="BM58" s="174">
        <v>261443.52</v>
      </c>
      <c r="BN58" s="175"/>
      <c r="BO58" s="175"/>
      <c r="BP58" s="174">
        <v>510000</v>
      </c>
      <c r="BQ58" s="175"/>
      <c r="BR58" s="175"/>
    </row>
    <row r="59" spans="1:70" ht="11.25" hidden="1" customHeight="1" outlineLevel="3" x14ac:dyDescent="0.2">
      <c r="A59" s="178" t="s">
        <v>1033</v>
      </c>
      <c r="B59" s="179">
        <v>8</v>
      </c>
      <c r="C59" s="179">
        <v>64</v>
      </c>
      <c r="D59" s="181"/>
      <c r="E59" s="180">
        <v>109090.91</v>
      </c>
      <c r="F59" s="180">
        <v>87272.73</v>
      </c>
      <c r="G59" s="181"/>
      <c r="H59" s="181"/>
      <c r="I59" s="181"/>
      <c r="J59" s="181"/>
      <c r="K59" s="181"/>
      <c r="L59" s="181"/>
      <c r="M59" s="181"/>
      <c r="N59" s="189"/>
      <c r="O59" s="189"/>
      <c r="P59" s="181"/>
      <c r="Q59" s="181"/>
      <c r="R59" s="181"/>
      <c r="S59" s="181"/>
      <c r="T59" s="181"/>
      <c r="U59" s="181"/>
      <c r="V59" s="181"/>
      <c r="W59" s="181"/>
      <c r="X59" s="181"/>
      <c r="Y59" s="189"/>
      <c r="Z59" s="189"/>
      <c r="AA59" s="181"/>
      <c r="AB59" s="181"/>
      <c r="AC59" s="181"/>
      <c r="AD59" s="181"/>
      <c r="AE59" s="180">
        <v>21818.18</v>
      </c>
      <c r="AF59" s="181"/>
      <c r="AG59" s="181"/>
      <c r="AH59" s="189"/>
      <c r="AI59" s="181"/>
      <c r="AJ59" s="180">
        <v>17568.18</v>
      </c>
      <c r="AK59" s="181"/>
      <c r="AL59" s="181"/>
      <c r="AM59" s="180">
        <v>5568.18</v>
      </c>
      <c r="AN59" s="181"/>
      <c r="AO59" s="181"/>
      <c r="AP59" s="181"/>
      <c r="AQ59" s="181"/>
      <c r="AR59" s="181"/>
      <c r="AS59" s="180">
        <v>1090.9100000000001</v>
      </c>
      <c r="AT59" s="181"/>
      <c r="AU59" s="181"/>
      <c r="AV59" s="181"/>
      <c r="AW59" s="181"/>
      <c r="AX59" s="181"/>
      <c r="AY59" s="181"/>
      <c r="AZ59" s="181"/>
      <c r="BA59" s="180">
        <v>10909.09</v>
      </c>
      <c r="BB59" s="181"/>
      <c r="BC59" s="181"/>
      <c r="BD59" s="181"/>
      <c r="BE59" s="181"/>
      <c r="BF59" s="181"/>
      <c r="BG59" s="180">
        <v>91522.73</v>
      </c>
      <c r="BH59" s="180">
        <v>10963.27</v>
      </c>
      <c r="BI59" s="180">
        <v>1636</v>
      </c>
      <c r="BJ59" s="180">
        <v>5891.27</v>
      </c>
      <c r="BK59" s="180">
        <v>3436</v>
      </c>
      <c r="BL59" s="180">
        <v>53409.09</v>
      </c>
      <c r="BM59" s="180">
        <v>10909.09</v>
      </c>
      <c r="BN59" s="181"/>
      <c r="BO59" s="181"/>
      <c r="BP59" s="180">
        <v>42500</v>
      </c>
      <c r="BQ59" s="181"/>
      <c r="BR59" s="181"/>
    </row>
    <row r="60" spans="1:70" ht="11.25" hidden="1" customHeight="1" outlineLevel="3" x14ac:dyDescent="0.2">
      <c r="A60" s="178" t="s">
        <v>304</v>
      </c>
      <c r="B60" s="179">
        <v>53</v>
      </c>
      <c r="C60" s="179">
        <v>424</v>
      </c>
      <c r="D60" s="180">
        <v>176718.35</v>
      </c>
      <c r="E60" s="180">
        <v>1166721.02</v>
      </c>
      <c r="F60" s="180">
        <v>479278.35</v>
      </c>
      <c r="G60" s="181"/>
      <c r="H60" s="181"/>
      <c r="I60" s="181"/>
      <c r="J60" s="181"/>
      <c r="K60" s="181"/>
      <c r="L60" s="181"/>
      <c r="M60" s="181"/>
      <c r="N60" s="189"/>
      <c r="O60" s="189"/>
      <c r="P60" s="181"/>
      <c r="Q60" s="181"/>
      <c r="R60" s="181"/>
      <c r="S60" s="181"/>
      <c r="T60" s="181"/>
      <c r="U60" s="181"/>
      <c r="V60" s="181"/>
      <c r="W60" s="181"/>
      <c r="X60" s="181"/>
      <c r="Y60" s="189"/>
      <c r="Z60" s="189"/>
      <c r="AA60" s="181"/>
      <c r="AB60" s="180">
        <v>382267.08</v>
      </c>
      <c r="AC60" s="181"/>
      <c r="AD60" s="181"/>
      <c r="AE60" s="180">
        <v>119819.59</v>
      </c>
      <c r="AF60" s="181"/>
      <c r="AG60" s="180">
        <v>185356</v>
      </c>
      <c r="AH60" s="189"/>
      <c r="AI60" s="181"/>
      <c r="AJ60" s="180">
        <v>209522.99</v>
      </c>
      <c r="AK60" s="181"/>
      <c r="AL60" s="181"/>
      <c r="AM60" s="180">
        <v>92254.89</v>
      </c>
      <c r="AN60" s="181"/>
      <c r="AO60" s="181"/>
      <c r="AP60" s="181"/>
      <c r="AQ60" s="181"/>
      <c r="AR60" s="181"/>
      <c r="AS60" s="181"/>
      <c r="AT60" s="179">
        <v>596</v>
      </c>
      <c r="AU60" s="181"/>
      <c r="AV60" s="181"/>
      <c r="AW60" s="181"/>
      <c r="AX60" s="181"/>
      <c r="AY60" s="181"/>
      <c r="AZ60" s="181"/>
      <c r="BA60" s="180">
        <v>116672.1</v>
      </c>
      <c r="BB60" s="180">
        <v>1133916.3799999999</v>
      </c>
      <c r="BC60" s="180">
        <v>535668.25</v>
      </c>
      <c r="BD60" s="180">
        <v>598248.13</v>
      </c>
      <c r="BE60" s="181"/>
      <c r="BF60" s="181"/>
      <c r="BG60" s="181"/>
      <c r="BH60" s="180">
        <v>112629.64</v>
      </c>
      <c r="BI60" s="180">
        <v>12875</v>
      </c>
      <c r="BJ60" s="180">
        <v>75689.64</v>
      </c>
      <c r="BK60" s="180">
        <v>24065</v>
      </c>
      <c r="BL60" s="180">
        <v>244172.1</v>
      </c>
      <c r="BM60" s="180">
        <v>116672.1</v>
      </c>
      <c r="BN60" s="181"/>
      <c r="BO60" s="181"/>
      <c r="BP60" s="180">
        <v>127500</v>
      </c>
      <c r="BQ60" s="181"/>
      <c r="BR60" s="181"/>
    </row>
    <row r="61" spans="1:70" ht="11.25" hidden="1" customHeight="1" outlineLevel="3" x14ac:dyDescent="0.2">
      <c r="A61" s="178" t="s">
        <v>1034</v>
      </c>
      <c r="B61" s="179">
        <v>10</v>
      </c>
      <c r="C61" s="179">
        <v>80</v>
      </c>
      <c r="D61" s="181"/>
      <c r="E61" s="180">
        <v>98497.73</v>
      </c>
      <c r="F61" s="180">
        <v>78798.179999999993</v>
      </c>
      <c r="G61" s="181"/>
      <c r="H61" s="181"/>
      <c r="I61" s="181"/>
      <c r="J61" s="181"/>
      <c r="K61" s="181"/>
      <c r="L61" s="181"/>
      <c r="M61" s="181"/>
      <c r="N61" s="189"/>
      <c r="O61" s="189"/>
      <c r="P61" s="181"/>
      <c r="Q61" s="181"/>
      <c r="R61" s="181"/>
      <c r="S61" s="181"/>
      <c r="T61" s="181"/>
      <c r="U61" s="181"/>
      <c r="V61" s="181"/>
      <c r="W61" s="181"/>
      <c r="X61" s="181"/>
      <c r="Y61" s="189"/>
      <c r="Z61" s="189"/>
      <c r="AA61" s="181"/>
      <c r="AB61" s="181"/>
      <c r="AC61" s="181"/>
      <c r="AD61" s="181"/>
      <c r="AE61" s="180">
        <v>19699.55</v>
      </c>
      <c r="AF61" s="181"/>
      <c r="AG61" s="181"/>
      <c r="AH61" s="189"/>
      <c r="AI61" s="181"/>
      <c r="AJ61" s="180">
        <v>15449.55</v>
      </c>
      <c r="AK61" s="181"/>
      <c r="AL61" s="181"/>
      <c r="AM61" s="180">
        <v>4614.8</v>
      </c>
      <c r="AN61" s="181"/>
      <c r="AO61" s="181"/>
      <c r="AP61" s="181"/>
      <c r="AQ61" s="181"/>
      <c r="AR61" s="181"/>
      <c r="AS61" s="179">
        <v>984.98</v>
      </c>
      <c r="AT61" s="181"/>
      <c r="AU61" s="181"/>
      <c r="AV61" s="181"/>
      <c r="AW61" s="181"/>
      <c r="AX61" s="181"/>
      <c r="AY61" s="181"/>
      <c r="AZ61" s="181"/>
      <c r="BA61" s="180">
        <v>9849.77</v>
      </c>
      <c r="BB61" s="181"/>
      <c r="BC61" s="181"/>
      <c r="BD61" s="181"/>
      <c r="BE61" s="181"/>
      <c r="BF61" s="181"/>
      <c r="BG61" s="180">
        <v>57343.91</v>
      </c>
      <c r="BH61" s="180">
        <v>9898.56</v>
      </c>
      <c r="BI61" s="180">
        <v>1477</v>
      </c>
      <c r="BJ61" s="180">
        <v>5318.56</v>
      </c>
      <c r="BK61" s="180">
        <v>3103</v>
      </c>
      <c r="BL61" s="180">
        <v>52349.77</v>
      </c>
      <c r="BM61" s="180">
        <v>9849.77</v>
      </c>
      <c r="BN61" s="181"/>
      <c r="BO61" s="181"/>
      <c r="BP61" s="180">
        <v>42500</v>
      </c>
      <c r="BQ61" s="181"/>
      <c r="BR61" s="181"/>
    </row>
    <row r="62" spans="1:70" ht="11.25" hidden="1" customHeight="1" outlineLevel="3" x14ac:dyDescent="0.2">
      <c r="A62" s="178" t="s">
        <v>1034</v>
      </c>
      <c r="B62" s="181"/>
      <c r="C62" s="181"/>
      <c r="D62" s="180">
        <v>-25704.27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9"/>
      <c r="O62" s="189"/>
      <c r="P62" s="181"/>
      <c r="Q62" s="181"/>
      <c r="R62" s="181"/>
      <c r="S62" s="181"/>
      <c r="T62" s="181"/>
      <c r="U62" s="181"/>
      <c r="V62" s="181"/>
      <c r="W62" s="181"/>
      <c r="X62" s="181"/>
      <c r="Y62" s="189"/>
      <c r="Z62" s="189"/>
      <c r="AA62" s="181"/>
      <c r="AB62" s="181"/>
      <c r="AC62" s="181"/>
      <c r="AD62" s="181"/>
      <c r="AE62" s="181"/>
      <c r="AF62" s="181"/>
      <c r="AG62" s="181"/>
      <c r="AH62" s="189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1"/>
      <c r="BR62" s="181"/>
    </row>
    <row r="63" spans="1:70" ht="11.25" hidden="1" customHeight="1" outlineLevel="3" x14ac:dyDescent="0.2">
      <c r="A63" s="178" t="s">
        <v>305</v>
      </c>
      <c r="B63" s="179">
        <v>79</v>
      </c>
      <c r="C63" s="179">
        <v>632</v>
      </c>
      <c r="D63" s="180">
        <v>137377.82999999999</v>
      </c>
      <c r="E63" s="180">
        <v>866780</v>
      </c>
      <c r="F63" s="180">
        <v>693424</v>
      </c>
      <c r="G63" s="181"/>
      <c r="H63" s="181"/>
      <c r="I63" s="181"/>
      <c r="J63" s="181"/>
      <c r="K63" s="181"/>
      <c r="L63" s="181"/>
      <c r="M63" s="181"/>
      <c r="N63" s="189"/>
      <c r="O63" s="189"/>
      <c r="P63" s="181"/>
      <c r="Q63" s="181"/>
      <c r="R63" s="181"/>
      <c r="S63" s="181"/>
      <c r="T63" s="181"/>
      <c r="U63" s="181"/>
      <c r="V63" s="181"/>
      <c r="W63" s="181"/>
      <c r="X63" s="181"/>
      <c r="Y63" s="189"/>
      <c r="Z63" s="189"/>
      <c r="AA63" s="181"/>
      <c r="AB63" s="181"/>
      <c r="AC63" s="181"/>
      <c r="AD63" s="181"/>
      <c r="AE63" s="180">
        <v>173356</v>
      </c>
      <c r="AF63" s="181"/>
      <c r="AG63" s="181"/>
      <c r="AH63" s="189"/>
      <c r="AI63" s="181"/>
      <c r="AJ63" s="180">
        <v>159548</v>
      </c>
      <c r="AK63" s="181"/>
      <c r="AL63" s="180">
        <v>2000</v>
      </c>
      <c r="AM63" s="180">
        <v>61010.2</v>
      </c>
      <c r="AN63" s="181"/>
      <c r="AO63" s="181"/>
      <c r="AP63" s="181"/>
      <c r="AQ63" s="181"/>
      <c r="AR63" s="181"/>
      <c r="AS63" s="180">
        <v>8667.7999999999993</v>
      </c>
      <c r="AT63" s="180">
        <v>1192</v>
      </c>
      <c r="AU63" s="181"/>
      <c r="AV63" s="181"/>
      <c r="AW63" s="181"/>
      <c r="AX63" s="181"/>
      <c r="AY63" s="181"/>
      <c r="AZ63" s="181"/>
      <c r="BA63" s="180">
        <v>86678</v>
      </c>
      <c r="BB63" s="180">
        <v>669301.82999999996</v>
      </c>
      <c r="BC63" s="180">
        <v>669301.82999999996</v>
      </c>
      <c r="BD63" s="181"/>
      <c r="BE63" s="181"/>
      <c r="BF63" s="181"/>
      <c r="BG63" s="180">
        <v>175308</v>
      </c>
      <c r="BH63" s="180">
        <v>87109.68</v>
      </c>
      <c r="BI63" s="180">
        <v>13000</v>
      </c>
      <c r="BJ63" s="180">
        <v>46805.68</v>
      </c>
      <c r="BK63" s="180">
        <v>27304</v>
      </c>
      <c r="BL63" s="180">
        <v>256678</v>
      </c>
      <c r="BM63" s="180">
        <v>86678</v>
      </c>
      <c r="BN63" s="181"/>
      <c r="BO63" s="181"/>
      <c r="BP63" s="180">
        <v>170000</v>
      </c>
      <c r="BQ63" s="181"/>
      <c r="BR63" s="181"/>
    </row>
    <row r="64" spans="1:70" ht="11.25" hidden="1" customHeight="1" outlineLevel="3" x14ac:dyDescent="0.2">
      <c r="A64" s="178" t="s">
        <v>306</v>
      </c>
      <c r="B64" s="181"/>
      <c r="C64" s="181"/>
      <c r="D64" s="180">
        <v>-2649.75</v>
      </c>
      <c r="E64" s="181"/>
      <c r="F64" s="181"/>
      <c r="G64" s="181"/>
      <c r="H64" s="181"/>
      <c r="I64" s="181"/>
      <c r="J64" s="181"/>
      <c r="K64" s="181"/>
      <c r="L64" s="181"/>
      <c r="M64" s="181"/>
      <c r="N64" s="189"/>
      <c r="O64" s="189"/>
      <c r="P64" s="181"/>
      <c r="Q64" s="181"/>
      <c r="R64" s="181"/>
      <c r="S64" s="181"/>
      <c r="T64" s="181"/>
      <c r="U64" s="181"/>
      <c r="V64" s="181"/>
      <c r="W64" s="181"/>
      <c r="X64" s="181"/>
      <c r="Y64" s="189"/>
      <c r="Z64" s="189"/>
      <c r="AA64" s="181"/>
      <c r="AB64" s="181"/>
      <c r="AC64" s="181"/>
      <c r="AD64" s="181"/>
      <c r="AE64" s="181"/>
      <c r="AF64" s="181"/>
      <c r="AG64" s="181"/>
      <c r="AH64" s="189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0">
        <v>-2649.75</v>
      </c>
      <c r="BH64" s="181"/>
      <c r="BI64" s="181"/>
      <c r="BJ64" s="181"/>
      <c r="BK64" s="181"/>
      <c r="BL64" s="181"/>
      <c r="BM64" s="181"/>
      <c r="BN64" s="181"/>
      <c r="BO64" s="181"/>
      <c r="BP64" s="181"/>
      <c r="BQ64" s="181"/>
      <c r="BR64" s="181"/>
    </row>
    <row r="65" spans="1:70" ht="11.25" hidden="1" customHeight="1" outlineLevel="3" x14ac:dyDescent="0.2">
      <c r="A65" s="178" t="s">
        <v>1035</v>
      </c>
      <c r="B65" s="179">
        <v>45</v>
      </c>
      <c r="C65" s="179">
        <v>360</v>
      </c>
      <c r="D65" s="181"/>
      <c r="E65" s="180">
        <v>373345.59</v>
      </c>
      <c r="F65" s="180">
        <v>253058.82</v>
      </c>
      <c r="G65" s="181"/>
      <c r="H65" s="181"/>
      <c r="I65" s="181"/>
      <c r="J65" s="181"/>
      <c r="K65" s="181"/>
      <c r="L65" s="181"/>
      <c r="M65" s="181"/>
      <c r="N65" s="190">
        <v>57022.06</v>
      </c>
      <c r="O65" s="189"/>
      <c r="P65" s="181"/>
      <c r="Q65" s="181"/>
      <c r="R65" s="181"/>
      <c r="S65" s="181"/>
      <c r="T65" s="181"/>
      <c r="U65" s="181"/>
      <c r="V65" s="181"/>
      <c r="W65" s="181"/>
      <c r="X65" s="181"/>
      <c r="Y65" s="189"/>
      <c r="Z65" s="189"/>
      <c r="AA65" s="181"/>
      <c r="AB65" s="181"/>
      <c r="AC65" s="181"/>
      <c r="AD65" s="181"/>
      <c r="AE65" s="180">
        <v>63264.71</v>
      </c>
      <c r="AF65" s="181"/>
      <c r="AG65" s="181"/>
      <c r="AH65" s="189"/>
      <c r="AI65" s="181"/>
      <c r="AJ65" s="180">
        <v>62242.91</v>
      </c>
      <c r="AK65" s="181"/>
      <c r="AL65" s="181"/>
      <c r="AM65" s="180">
        <v>20851.11</v>
      </c>
      <c r="AN65" s="181"/>
      <c r="AO65" s="181"/>
      <c r="AP65" s="181"/>
      <c r="AQ65" s="181"/>
      <c r="AR65" s="181"/>
      <c r="AS65" s="180">
        <v>3163.24</v>
      </c>
      <c r="AT65" s="179">
        <v>894</v>
      </c>
      <c r="AU65" s="181"/>
      <c r="AV65" s="181"/>
      <c r="AW65" s="181"/>
      <c r="AX65" s="181"/>
      <c r="AY65" s="181"/>
      <c r="AZ65" s="181"/>
      <c r="BA65" s="180">
        <v>37334.559999999998</v>
      </c>
      <c r="BB65" s="180">
        <v>198806.57</v>
      </c>
      <c r="BC65" s="180">
        <v>198806.57</v>
      </c>
      <c r="BD65" s="181"/>
      <c r="BE65" s="181"/>
      <c r="BF65" s="181"/>
      <c r="BG65" s="180">
        <v>112296.11</v>
      </c>
      <c r="BH65" s="180">
        <v>37521.040000000001</v>
      </c>
      <c r="BI65" s="180">
        <v>5600</v>
      </c>
      <c r="BJ65" s="180">
        <v>20160.04</v>
      </c>
      <c r="BK65" s="180">
        <v>11761</v>
      </c>
      <c r="BL65" s="180">
        <v>164834.56</v>
      </c>
      <c r="BM65" s="180">
        <v>37334.559999999998</v>
      </c>
      <c r="BN65" s="181"/>
      <c r="BO65" s="181"/>
      <c r="BP65" s="180">
        <v>127500</v>
      </c>
      <c r="BQ65" s="181"/>
      <c r="BR65" s="181"/>
    </row>
    <row r="66" spans="1:70" ht="11.25" hidden="1" customHeight="1" outlineLevel="3" x14ac:dyDescent="0.2">
      <c r="A66" s="178" t="s">
        <v>1036</v>
      </c>
      <c r="B66" s="181"/>
      <c r="C66" s="181"/>
      <c r="D66" s="180">
        <v>-5266.76</v>
      </c>
      <c r="E66" s="181"/>
      <c r="F66" s="181"/>
      <c r="G66" s="181"/>
      <c r="H66" s="181"/>
      <c r="I66" s="181"/>
      <c r="J66" s="181"/>
      <c r="K66" s="181"/>
      <c r="L66" s="181"/>
      <c r="M66" s="181"/>
      <c r="N66" s="189"/>
      <c r="O66" s="189"/>
      <c r="P66" s="181"/>
      <c r="Q66" s="181"/>
      <c r="R66" s="181"/>
      <c r="S66" s="181"/>
      <c r="T66" s="181"/>
      <c r="U66" s="181"/>
      <c r="V66" s="181"/>
      <c r="W66" s="181"/>
      <c r="X66" s="181"/>
      <c r="Y66" s="189"/>
      <c r="Z66" s="189"/>
      <c r="AA66" s="181"/>
      <c r="AB66" s="181"/>
      <c r="AC66" s="181"/>
      <c r="AD66" s="181"/>
      <c r="AE66" s="181"/>
      <c r="AF66" s="181"/>
      <c r="AG66" s="181"/>
      <c r="AH66" s="189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0">
        <v>-5266.76</v>
      </c>
      <c r="BH66" s="181"/>
      <c r="BI66" s="181"/>
      <c r="BJ66" s="181"/>
      <c r="BK66" s="181"/>
      <c r="BL66" s="181"/>
      <c r="BM66" s="181"/>
      <c r="BN66" s="181"/>
      <c r="BO66" s="181"/>
      <c r="BP66" s="181"/>
      <c r="BQ66" s="181"/>
      <c r="BR66" s="181"/>
    </row>
    <row r="67" spans="1:70" ht="11.25" hidden="1" customHeight="1" outlineLevel="2" x14ac:dyDescent="0.2">
      <c r="A67" s="176" t="s">
        <v>307</v>
      </c>
      <c r="B67" s="177">
        <v>836</v>
      </c>
      <c r="C67" s="174">
        <v>7304</v>
      </c>
      <c r="D67" s="174">
        <v>1581435.51</v>
      </c>
      <c r="E67" s="174">
        <v>9214101.1099999994</v>
      </c>
      <c r="F67" s="174">
        <v>6619715.5</v>
      </c>
      <c r="G67" s="175"/>
      <c r="H67" s="175"/>
      <c r="I67" s="175"/>
      <c r="J67" s="175"/>
      <c r="K67" s="174">
        <v>31519.18</v>
      </c>
      <c r="L67" s="175"/>
      <c r="M67" s="175"/>
      <c r="N67" s="183">
        <v>75077.600000000006</v>
      </c>
      <c r="O67" s="191"/>
      <c r="P67" s="175"/>
      <c r="Q67" s="175"/>
      <c r="R67" s="174">
        <v>126504.05</v>
      </c>
      <c r="S67" s="175"/>
      <c r="T67" s="175"/>
      <c r="U67" s="175"/>
      <c r="V67" s="175"/>
      <c r="W67" s="175"/>
      <c r="X67" s="174">
        <v>215812.89</v>
      </c>
      <c r="Y67" s="191"/>
      <c r="Z67" s="191"/>
      <c r="AA67" s="175"/>
      <c r="AB67" s="175"/>
      <c r="AC67" s="175"/>
      <c r="AD67" s="175"/>
      <c r="AE67" s="174">
        <v>1654928.89</v>
      </c>
      <c r="AF67" s="175"/>
      <c r="AG67" s="174">
        <v>490543</v>
      </c>
      <c r="AH67" s="191"/>
      <c r="AI67" s="175"/>
      <c r="AJ67" s="174">
        <v>1840149.68</v>
      </c>
      <c r="AK67" s="174">
        <v>26000</v>
      </c>
      <c r="AL67" s="174">
        <v>52000</v>
      </c>
      <c r="AM67" s="174">
        <v>555285.49</v>
      </c>
      <c r="AN67" s="175"/>
      <c r="AO67" s="175"/>
      <c r="AP67" s="175"/>
      <c r="AQ67" s="175"/>
      <c r="AR67" s="175"/>
      <c r="AS67" s="174">
        <v>88917.03</v>
      </c>
      <c r="AT67" s="174">
        <v>14304</v>
      </c>
      <c r="AU67" s="174">
        <v>4165.25</v>
      </c>
      <c r="AV67" s="174">
        <v>3000</v>
      </c>
      <c r="AW67" s="175"/>
      <c r="AX67" s="174">
        <v>392363.53</v>
      </c>
      <c r="AY67" s="174">
        <v>21221.24</v>
      </c>
      <c r="AZ67" s="174">
        <v>3829.98</v>
      </c>
      <c r="BA67" s="174">
        <v>679063.16</v>
      </c>
      <c r="BB67" s="174">
        <v>7333414.6299999999</v>
      </c>
      <c r="BC67" s="174">
        <v>6775225.9299999997</v>
      </c>
      <c r="BD67" s="174">
        <v>558188.69999999995</v>
      </c>
      <c r="BE67" s="175"/>
      <c r="BF67" s="175"/>
      <c r="BG67" s="174">
        <v>1621972.31</v>
      </c>
      <c r="BH67" s="174">
        <v>893806.63</v>
      </c>
      <c r="BI67" s="174">
        <v>82978</v>
      </c>
      <c r="BJ67" s="174">
        <v>605055.63</v>
      </c>
      <c r="BK67" s="174">
        <v>205773</v>
      </c>
      <c r="BL67" s="174">
        <v>3661247.16</v>
      </c>
      <c r="BM67" s="174">
        <v>679063.16</v>
      </c>
      <c r="BN67" s="175"/>
      <c r="BO67" s="174">
        <v>942184</v>
      </c>
      <c r="BP67" s="174">
        <v>2040000</v>
      </c>
      <c r="BQ67" s="175"/>
      <c r="BR67" s="175"/>
    </row>
    <row r="68" spans="1:70" ht="11.25" hidden="1" customHeight="1" outlineLevel="3" x14ac:dyDescent="0.2">
      <c r="A68" s="178" t="s">
        <v>308</v>
      </c>
      <c r="B68" s="179">
        <v>79</v>
      </c>
      <c r="C68" s="179">
        <v>632</v>
      </c>
      <c r="D68" s="180">
        <v>95094.47</v>
      </c>
      <c r="E68" s="180">
        <v>649978.06000000006</v>
      </c>
      <c r="F68" s="180">
        <v>426475</v>
      </c>
      <c r="G68" s="181"/>
      <c r="H68" s="181"/>
      <c r="I68" s="181"/>
      <c r="J68" s="181"/>
      <c r="K68" s="181"/>
      <c r="L68" s="181"/>
      <c r="M68" s="181"/>
      <c r="N68" s="189"/>
      <c r="O68" s="189"/>
      <c r="P68" s="181"/>
      <c r="Q68" s="181"/>
      <c r="R68" s="180">
        <v>74236.3</v>
      </c>
      <c r="S68" s="181"/>
      <c r="T68" s="181"/>
      <c r="U68" s="181"/>
      <c r="V68" s="181"/>
      <c r="W68" s="181"/>
      <c r="X68" s="181"/>
      <c r="Y68" s="189"/>
      <c r="Z68" s="189"/>
      <c r="AA68" s="181"/>
      <c r="AB68" s="181"/>
      <c r="AC68" s="181"/>
      <c r="AD68" s="181"/>
      <c r="AE68" s="180">
        <v>106618.76</v>
      </c>
      <c r="AF68" s="181"/>
      <c r="AG68" s="180">
        <v>42648</v>
      </c>
      <c r="AH68" s="189"/>
      <c r="AI68" s="181"/>
      <c r="AJ68" s="180">
        <v>202847.7</v>
      </c>
      <c r="AK68" s="181"/>
      <c r="AL68" s="180">
        <v>2000</v>
      </c>
      <c r="AM68" s="180">
        <v>41498.04</v>
      </c>
      <c r="AN68" s="181"/>
      <c r="AO68" s="181"/>
      <c r="AP68" s="181"/>
      <c r="AQ68" s="181"/>
      <c r="AR68" s="181"/>
      <c r="AS68" s="180">
        <v>6499.79</v>
      </c>
      <c r="AT68" s="180">
        <v>1192</v>
      </c>
      <c r="AU68" s="181"/>
      <c r="AV68" s="181"/>
      <c r="AW68" s="181"/>
      <c r="AX68" s="180">
        <v>84710.45</v>
      </c>
      <c r="AY68" s="181"/>
      <c r="AZ68" s="180">
        <v>1949.61</v>
      </c>
      <c r="BA68" s="180">
        <v>64997.81</v>
      </c>
      <c r="BB68" s="180">
        <v>439383.95</v>
      </c>
      <c r="BC68" s="180">
        <v>337900.75</v>
      </c>
      <c r="BD68" s="180">
        <v>101483.2</v>
      </c>
      <c r="BE68" s="181"/>
      <c r="BF68" s="181"/>
      <c r="BG68" s="180">
        <v>102840.88</v>
      </c>
      <c r="BH68" s="180">
        <v>65322.12</v>
      </c>
      <c r="BI68" s="180">
        <v>9749</v>
      </c>
      <c r="BJ68" s="180">
        <v>35099.120000000003</v>
      </c>
      <c r="BK68" s="180">
        <v>20474</v>
      </c>
      <c r="BL68" s="180">
        <v>234997.81</v>
      </c>
      <c r="BM68" s="180">
        <v>64997.81</v>
      </c>
      <c r="BN68" s="181"/>
      <c r="BO68" s="181"/>
      <c r="BP68" s="180">
        <v>170000</v>
      </c>
      <c r="BQ68" s="181"/>
      <c r="BR68" s="181"/>
    </row>
    <row r="69" spans="1:70" ht="11.25" hidden="1" customHeight="1" outlineLevel="3" x14ac:dyDescent="0.2">
      <c r="A69" s="178" t="s">
        <v>309</v>
      </c>
      <c r="B69" s="179">
        <v>79</v>
      </c>
      <c r="C69" s="179">
        <v>632</v>
      </c>
      <c r="D69" s="180">
        <v>171771.21</v>
      </c>
      <c r="E69" s="180">
        <v>1235760</v>
      </c>
      <c r="F69" s="180">
        <v>940068</v>
      </c>
      <c r="G69" s="181"/>
      <c r="H69" s="181"/>
      <c r="I69" s="181"/>
      <c r="J69" s="181"/>
      <c r="K69" s="181"/>
      <c r="L69" s="181"/>
      <c r="M69" s="181"/>
      <c r="N69" s="189"/>
      <c r="O69" s="189"/>
      <c r="P69" s="181"/>
      <c r="Q69" s="181"/>
      <c r="R69" s="181"/>
      <c r="S69" s="181"/>
      <c r="T69" s="181"/>
      <c r="U69" s="181"/>
      <c r="V69" s="181"/>
      <c r="W69" s="181"/>
      <c r="X69" s="181"/>
      <c r="Y69" s="189"/>
      <c r="Z69" s="189"/>
      <c r="AA69" s="181"/>
      <c r="AB69" s="181"/>
      <c r="AC69" s="181"/>
      <c r="AD69" s="181"/>
      <c r="AE69" s="180">
        <v>235017</v>
      </c>
      <c r="AF69" s="181"/>
      <c r="AG69" s="180">
        <v>60675</v>
      </c>
      <c r="AH69" s="189"/>
      <c r="AI69" s="181"/>
      <c r="AJ69" s="180">
        <v>189622.32</v>
      </c>
      <c r="AK69" s="180">
        <v>3000</v>
      </c>
      <c r="AL69" s="180">
        <v>5000</v>
      </c>
      <c r="AM69" s="181"/>
      <c r="AN69" s="181"/>
      <c r="AO69" s="181"/>
      <c r="AP69" s="181"/>
      <c r="AQ69" s="181"/>
      <c r="AR69" s="181"/>
      <c r="AS69" s="180">
        <v>12357.61</v>
      </c>
      <c r="AT69" s="180">
        <v>1192</v>
      </c>
      <c r="AU69" s="181"/>
      <c r="AV69" s="181"/>
      <c r="AW69" s="181"/>
      <c r="AX69" s="180">
        <v>44496.71</v>
      </c>
      <c r="AY69" s="181"/>
      <c r="AZ69" s="181"/>
      <c r="BA69" s="180">
        <v>123576</v>
      </c>
      <c r="BB69" s="180">
        <v>1041526.08</v>
      </c>
      <c r="BC69" s="180">
        <v>986918.58</v>
      </c>
      <c r="BD69" s="180">
        <v>54607.5</v>
      </c>
      <c r="BE69" s="181"/>
      <c r="BF69" s="181"/>
      <c r="BG69" s="180">
        <v>176382.81</v>
      </c>
      <c r="BH69" s="180">
        <v>105657.49</v>
      </c>
      <c r="BI69" s="181"/>
      <c r="BJ69" s="180">
        <v>69942.490000000005</v>
      </c>
      <c r="BK69" s="180">
        <v>35715</v>
      </c>
      <c r="BL69" s="180">
        <v>1235760</v>
      </c>
      <c r="BM69" s="180">
        <v>123576</v>
      </c>
      <c r="BN69" s="181"/>
      <c r="BO69" s="180">
        <v>942184</v>
      </c>
      <c r="BP69" s="180">
        <v>170000</v>
      </c>
      <c r="BQ69" s="181"/>
      <c r="BR69" s="181"/>
    </row>
    <row r="70" spans="1:70" ht="11.25" hidden="1" customHeight="1" outlineLevel="3" x14ac:dyDescent="0.2">
      <c r="A70" s="178" t="s">
        <v>310</v>
      </c>
      <c r="B70" s="179">
        <v>79</v>
      </c>
      <c r="C70" s="179">
        <v>632</v>
      </c>
      <c r="D70" s="180">
        <v>113981.86</v>
      </c>
      <c r="E70" s="180">
        <v>651898</v>
      </c>
      <c r="F70" s="180">
        <v>487400</v>
      </c>
      <c r="G70" s="181"/>
      <c r="H70" s="181"/>
      <c r="I70" s="181"/>
      <c r="J70" s="181"/>
      <c r="K70" s="181"/>
      <c r="L70" s="181"/>
      <c r="M70" s="181"/>
      <c r="N70" s="189"/>
      <c r="O70" s="189"/>
      <c r="P70" s="181"/>
      <c r="Q70" s="181"/>
      <c r="R70" s="181"/>
      <c r="S70" s="181"/>
      <c r="T70" s="181"/>
      <c r="U70" s="181"/>
      <c r="V70" s="181"/>
      <c r="W70" s="181"/>
      <c r="X70" s="181"/>
      <c r="Y70" s="189"/>
      <c r="Z70" s="189"/>
      <c r="AA70" s="181"/>
      <c r="AB70" s="181"/>
      <c r="AC70" s="181"/>
      <c r="AD70" s="181"/>
      <c r="AE70" s="180">
        <v>121850</v>
      </c>
      <c r="AF70" s="181"/>
      <c r="AG70" s="180">
        <v>42648</v>
      </c>
      <c r="AH70" s="189"/>
      <c r="AI70" s="181"/>
      <c r="AJ70" s="180">
        <v>157306.35999999999</v>
      </c>
      <c r="AK70" s="180">
        <v>5000</v>
      </c>
      <c r="AL70" s="180">
        <v>7000</v>
      </c>
      <c r="AM70" s="180">
        <v>41670.839999999997</v>
      </c>
      <c r="AN70" s="181"/>
      <c r="AO70" s="181"/>
      <c r="AP70" s="181"/>
      <c r="AQ70" s="181"/>
      <c r="AR70" s="181"/>
      <c r="AS70" s="180">
        <v>6519</v>
      </c>
      <c r="AT70" s="180">
        <v>1192</v>
      </c>
      <c r="AU70" s="181"/>
      <c r="AV70" s="181"/>
      <c r="AW70" s="181"/>
      <c r="AX70" s="180">
        <v>25408.92</v>
      </c>
      <c r="AY70" s="180">
        <v>5325.8</v>
      </c>
      <c r="AZ70" s="181"/>
      <c r="BA70" s="180">
        <v>65189.8</v>
      </c>
      <c r="BB70" s="180">
        <v>501519.5</v>
      </c>
      <c r="BC70" s="180">
        <v>463136.3</v>
      </c>
      <c r="BD70" s="180">
        <v>38383.199999999997</v>
      </c>
      <c r="BE70" s="181"/>
      <c r="BF70" s="181"/>
      <c r="BG70" s="180">
        <v>107054</v>
      </c>
      <c r="BH70" s="180">
        <v>65516.28</v>
      </c>
      <c r="BI70" s="180">
        <v>9779</v>
      </c>
      <c r="BJ70" s="180">
        <v>35202.28</v>
      </c>
      <c r="BK70" s="180">
        <v>20535</v>
      </c>
      <c r="BL70" s="180">
        <v>235189.8</v>
      </c>
      <c r="BM70" s="180">
        <v>65189.8</v>
      </c>
      <c r="BN70" s="181"/>
      <c r="BO70" s="181"/>
      <c r="BP70" s="180">
        <v>170000</v>
      </c>
      <c r="BQ70" s="181"/>
      <c r="BR70" s="181"/>
    </row>
    <row r="71" spans="1:70" ht="11.25" hidden="1" customHeight="1" outlineLevel="3" x14ac:dyDescent="0.2">
      <c r="A71" s="178" t="s">
        <v>311</v>
      </c>
      <c r="B71" s="179">
        <v>71</v>
      </c>
      <c r="C71" s="179">
        <v>568</v>
      </c>
      <c r="D71" s="180">
        <v>149139.18</v>
      </c>
      <c r="E71" s="180">
        <v>983702</v>
      </c>
      <c r="F71" s="180">
        <v>770961.6</v>
      </c>
      <c r="G71" s="181"/>
      <c r="H71" s="181"/>
      <c r="I71" s="181"/>
      <c r="J71" s="181"/>
      <c r="K71" s="181"/>
      <c r="L71" s="181"/>
      <c r="M71" s="181"/>
      <c r="N71" s="189"/>
      <c r="O71" s="189"/>
      <c r="P71" s="181"/>
      <c r="Q71" s="181"/>
      <c r="R71" s="181"/>
      <c r="S71" s="181"/>
      <c r="T71" s="181"/>
      <c r="U71" s="181"/>
      <c r="V71" s="181"/>
      <c r="W71" s="181"/>
      <c r="X71" s="181"/>
      <c r="Y71" s="189"/>
      <c r="Z71" s="189"/>
      <c r="AA71" s="181"/>
      <c r="AB71" s="181"/>
      <c r="AC71" s="181"/>
      <c r="AD71" s="181"/>
      <c r="AE71" s="180">
        <v>192740.4</v>
      </c>
      <c r="AF71" s="181"/>
      <c r="AG71" s="180">
        <v>20000</v>
      </c>
      <c r="AH71" s="189"/>
      <c r="AI71" s="181"/>
      <c r="AJ71" s="180">
        <v>149784.68</v>
      </c>
      <c r="AK71" s="180">
        <v>5000</v>
      </c>
      <c r="AL71" s="180">
        <v>10000</v>
      </c>
      <c r="AM71" s="180">
        <v>81370.2</v>
      </c>
      <c r="AN71" s="181"/>
      <c r="AO71" s="181"/>
      <c r="AP71" s="181"/>
      <c r="AQ71" s="181"/>
      <c r="AR71" s="181"/>
      <c r="AS71" s="180">
        <v>9837.02</v>
      </c>
      <c r="AT71" s="180">
        <v>1192</v>
      </c>
      <c r="AU71" s="181"/>
      <c r="AV71" s="180">
        <v>3000</v>
      </c>
      <c r="AW71" s="181"/>
      <c r="AX71" s="180">
        <v>39385.46</v>
      </c>
      <c r="AY71" s="181"/>
      <c r="AZ71" s="181"/>
      <c r="BA71" s="181"/>
      <c r="BB71" s="180">
        <v>765403.95</v>
      </c>
      <c r="BC71" s="180">
        <v>745403.95</v>
      </c>
      <c r="BD71" s="180">
        <v>20000</v>
      </c>
      <c r="BE71" s="181"/>
      <c r="BF71" s="181"/>
      <c r="BG71" s="180">
        <v>217652.55</v>
      </c>
      <c r="BH71" s="180">
        <v>93451.71</v>
      </c>
      <c r="BI71" s="181"/>
      <c r="BJ71" s="180">
        <v>93451.71</v>
      </c>
      <c r="BK71" s="181"/>
      <c r="BL71" s="180">
        <v>170000</v>
      </c>
      <c r="BM71" s="181"/>
      <c r="BN71" s="181"/>
      <c r="BO71" s="181"/>
      <c r="BP71" s="180">
        <v>170000</v>
      </c>
      <c r="BQ71" s="181"/>
      <c r="BR71" s="181"/>
    </row>
    <row r="72" spans="1:70" ht="11.25" hidden="1" customHeight="1" outlineLevel="3" x14ac:dyDescent="0.2">
      <c r="A72" s="178" t="s">
        <v>312</v>
      </c>
      <c r="B72" s="179">
        <v>47</v>
      </c>
      <c r="C72" s="179">
        <v>507.6</v>
      </c>
      <c r="D72" s="180">
        <v>103516.37</v>
      </c>
      <c r="E72" s="180">
        <v>494305.74</v>
      </c>
      <c r="F72" s="180">
        <v>296431.88</v>
      </c>
      <c r="G72" s="181"/>
      <c r="H72" s="181"/>
      <c r="I72" s="181"/>
      <c r="J72" s="181"/>
      <c r="K72" s="180">
        <v>7176.34</v>
      </c>
      <c r="L72" s="181"/>
      <c r="M72" s="181"/>
      <c r="N72" s="190">
        <v>37875</v>
      </c>
      <c r="O72" s="189"/>
      <c r="P72" s="181"/>
      <c r="Q72" s="181"/>
      <c r="R72" s="181"/>
      <c r="S72" s="181"/>
      <c r="T72" s="181"/>
      <c r="U72" s="181"/>
      <c r="V72" s="181"/>
      <c r="W72" s="181"/>
      <c r="X72" s="180">
        <v>45733.55</v>
      </c>
      <c r="Y72" s="189"/>
      <c r="Z72" s="189"/>
      <c r="AA72" s="181"/>
      <c r="AB72" s="181"/>
      <c r="AC72" s="181"/>
      <c r="AD72" s="181"/>
      <c r="AE72" s="180">
        <v>74107.97</v>
      </c>
      <c r="AF72" s="181"/>
      <c r="AG72" s="180">
        <v>32981</v>
      </c>
      <c r="AH72" s="189"/>
      <c r="AI72" s="181"/>
      <c r="AJ72" s="180">
        <v>106456.56</v>
      </c>
      <c r="AK72" s="180">
        <v>2000</v>
      </c>
      <c r="AL72" s="181"/>
      <c r="AM72" s="180">
        <v>27487.53</v>
      </c>
      <c r="AN72" s="181"/>
      <c r="AO72" s="181"/>
      <c r="AP72" s="181"/>
      <c r="AQ72" s="181"/>
      <c r="AR72" s="181"/>
      <c r="AS72" s="180">
        <v>4035.22</v>
      </c>
      <c r="AT72" s="180">
        <v>1192</v>
      </c>
      <c r="AU72" s="181"/>
      <c r="AV72" s="181"/>
      <c r="AW72" s="181"/>
      <c r="AX72" s="180">
        <v>22311.23</v>
      </c>
      <c r="AY72" s="181"/>
      <c r="AZ72" s="181"/>
      <c r="BA72" s="180">
        <v>49430.58</v>
      </c>
      <c r="BB72" s="180">
        <v>428269.25</v>
      </c>
      <c r="BC72" s="180">
        <v>398586.35</v>
      </c>
      <c r="BD72" s="180">
        <v>29682.9</v>
      </c>
      <c r="BE72" s="181"/>
      <c r="BF72" s="181"/>
      <c r="BG72" s="180">
        <v>63096.3</v>
      </c>
      <c r="BH72" s="180">
        <v>49678.14</v>
      </c>
      <c r="BI72" s="180">
        <v>7415</v>
      </c>
      <c r="BJ72" s="180">
        <v>26692.14</v>
      </c>
      <c r="BK72" s="180">
        <v>15571</v>
      </c>
      <c r="BL72" s="180">
        <v>219430.58</v>
      </c>
      <c r="BM72" s="180">
        <v>49430.58</v>
      </c>
      <c r="BN72" s="181"/>
      <c r="BO72" s="181"/>
      <c r="BP72" s="180">
        <v>170000</v>
      </c>
      <c r="BQ72" s="181"/>
      <c r="BR72" s="181"/>
    </row>
    <row r="73" spans="1:70" ht="11.25" hidden="1" customHeight="1" outlineLevel="3" x14ac:dyDescent="0.2">
      <c r="A73" s="178" t="s">
        <v>313</v>
      </c>
      <c r="B73" s="179">
        <v>79</v>
      </c>
      <c r="C73" s="179">
        <v>632</v>
      </c>
      <c r="D73" s="180">
        <v>173694.45</v>
      </c>
      <c r="E73" s="180">
        <v>720000</v>
      </c>
      <c r="F73" s="180">
        <v>560000</v>
      </c>
      <c r="G73" s="181"/>
      <c r="H73" s="181"/>
      <c r="I73" s="181"/>
      <c r="J73" s="181"/>
      <c r="K73" s="181"/>
      <c r="L73" s="181"/>
      <c r="M73" s="181"/>
      <c r="N73" s="189"/>
      <c r="O73" s="189"/>
      <c r="P73" s="181"/>
      <c r="Q73" s="181"/>
      <c r="R73" s="181"/>
      <c r="S73" s="181"/>
      <c r="T73" s="181"/>
      <c r="U73" s="181"/>
      <c r="V73" s="181"/>
      <c r="W73" s="181"/>
      <c r="X73" s="181"/>
      <c r="Y73" s="189"/>
      <c r="Z73" s="189"/>
      <c r="AA73" s="181"/>
      <c r="AB73" s="181"/>
      <c r="AC73" s="181"/>
      <c r="AD73" s="181"/>
      <c r="AE73" s="180">
        <v>140000</v>
      </c>
      <c r="AF73" s="181"/>
      <c r="AG73" s="180">
        <v>20000</v>
      </c>
      <c r="AH73" s="189"/>
      <c r="AI73" s="181"/>
      <c r="AJ73" s="180">
        <v>140638.38</v>
      </c>
      <c r="AK73" s="180">
        <v>5000</v>
      </c>
      <c r="AL73" s="180">
        <v>5000</v>
      </c>
      <c r="AM73" s="180">
        <v>55000</v>
      </c>
      <c r="AN73" s="181"/>
      <c r="AO73" s="181"/>
      <c r="AP73" s="181"/>
      <c r="AQ73" s="181"/>
      <c r="AR73" s="181"/>
      <c r="AS73" s="180">
        <v>7200</v>
      </c>
      <c r="AT73" s="180">
        <v>1192</v>
      </c>
      <c r="AU73" s="181"/>
      <c r="AV73" s="181"/>
      <c r="AW73" s="181"/>
      <c r="AX73" s="180">
        <v>51350.94</v>
      </c>
      <c r="AY73" s="180">
        <v>15895.44</v>
      </c>
      <c r="AZ73" s="181"/>
      <c r="BA73" s="181"/>
      <c r="BB73" s="180">
        <v>615872.91</v>
      </c>
      <c r="BC73" s="180">
        <v>595872.91</v>
      </c>
      <c r="BD73" s="180">
        <v>20000</v>
      </c>
      <c r="BE73" s="181"/>
      <c r="BF73" s="181"/>
      <c r="BG73" s="180">
        <v>137183.16</v>
      </c>
      <c r="BH73" s="180">
        <v>68400</v>
      </c>
      <c r="BI73" s="181"/>
      <c r="BJ73" s="180">
        <v>68400</v>
      </c>
      <c r="BK73" s="181"/>
      <c r="BL73" s="180">
        <v>170000</v>
      </c>
      <c r="BM73" s="181"/>
      <c r="BN73" s="181"/>
      <c r="BO73" s="181"/>
      <c r="BP73" s="180">
        <v>170000</v>
      </c>
      <c r="BQ73" s="181"/>
      <c r="BR73" s="181"/>
    </row>
    <row r="74" spans="1:70" ht="11.25" hidden="1" customHeight="1" outlineLevel="3" x14ac:dyDescent="0.2">
      <c r="A74" s="178" t="s">
        <v>314</v>
      </c>
      <c r="B74" s="179">
        <v>60</v>
      </c>
      <c r="C74" s="179">
        <v>648</v>
      </c>
      <c r="D74" s="180">
        <v>112519.5</v>
      </c>
      <c r="E74" s="180">
        <v>573778.35</v>
      </c>
      <c r="F74" s="180">
        <v>376920</v>
      </c>
      <c r="G74" s="181"/>
      <c r="H74" s="181"/>
      <c r="I74" s="181"/>
      <c r="J74" s="181"/>
      <c r="K74" s="180">
        <v>10317.35</v>
      </c>
      <c r="L74" s="181"/>
      <c r="M74" s="181"/>
      <c r="N74" s="189"/>
      <c r="O74" s="189"/>
      <c r="P74" s="181"/>
      <c r="Q74" s="181"/>
      <c r="R74" s="181"/>
      <c r="S74" s="181"/>
      <c r="T74" s="181"/>
      <c r="U74" s="181"/>
      <c r="V74" s="181"/>
      <c r="W74" s="181"/>
      <c r="X74" s="180">
        <v>59330</v>
      </c>
      <c r="Y74" s="189"/>
      <c r="Z74" s="189"/>
      <c r="AA74" s="181"/>
      <c r="AB74" s="181"/>
      <c r="AC74" s="181"/>
      <c r="AD74" s="181"/>
      <c r="AE74" s="180">
        <v>94230</v>
      </c>
      <c r="AF74" s="181"/>
      <c r="AG74" s="180">
        <v>32981</v>
      </c>
      <c r="AH74" s="189"/>
      <c r="AI74" s="181"/>
      <c r="AJ74" s="180">
        <v>102251.22</v>
      </c>
      <c r="AK74" s="180">
        <v>1000</v>
      </c>
      <c r="AL74" s="180">
        <v>3000</v>
      </c>
      <c r="AM74" s="180">
        <v>34640.06</v>
      </c>
      <c r="AN74" s="181"/>
      <c r="AO74" s="181"/>
      <c r="AP74" s="181"/>
      <c r="AQ74" s="181"/>
      <c r="AR74" s="181"/>
      <c r="AS74" s="180">
        <v>5041.33</v>
      </c>
      <c r="AT74" s="180">
        <v>1192</v>
      </c>
      <c r="AU74" s="181"/>
      <c r="AV74" s="181"/>
      <c r="AW74" s="181"/>
      <c r="AX74" s="181"/>
      <c r="AY74" s="181"/>
      <c r="AZ74" s="181"/>
      <c r="BA74" s="180">
        <v>57377.83</v>
      </c>
      <c r="BB74" s="180">
        <v>479347.46</v>
      </c>
      <c r="BC74" s="180">
        <v>449664.56</v>
      </c>
      <c r="BD74" s="180">
        <v>29682.9</v>
      </c>
      <c r="BE74" s="181"/>
      <c r="BF74" s="181"/>
      <c r="BG74" s="180">
        <v>104699.17</v>
      </c>
      <c r="BH74" s="180">
        <v>57665.05</v>
      </c>
      <c r="BI74" s="180">
        <v>8607</v>
      </c>
      <c r="BJ74" s="180">
        <v>30983.05</v>
      </c>
      <c r="BK74" s="180">
        <v>18075</v>
      </c>
      <c r="BL74" s="180">
        <v>227377.83</v>
      </c>
      <c r="BM74" s="180">
        <v>57377.83</v>
      </c>
      <c r="BN74" s="181"/>
      <c r="BO74" s="181"/>
      <c r="BP74" s="180">
        <v>170000</v>
      </c>
      <c r="BQ74" s="181"/>
      <c r="BR74" s="181"/>
    </row>
    <row r="75" spans="1:70" ht="11.25" hidden="1" customHeight="1" outlineLevel="3" x14ac:dyDescent="0.2">
      <c r="A75" s="178" t="s">
        <v>1037</v>
      </c>
      <c r="B75" s="179">
        <v>78</v>
      </c>
      <c r="C75" s="179">
        <v>624</v>
      </c>
      <c r="D75" s="180">
        <v>178848.5</v>
      </c>
      <c r="E75" s="180">
        <v>719767.75</v>
      </c>
      <c r="F75" s="180">
        <v>518000</v>
      </c>
      <c r="G75" s="181"/>
      <c r="H75" s="181"/>
      <c r="I75" s="181"/>
      <c r="J75" s="181"/>
      <c r="K75" s="181"/>
      <c r="L75" s="181"/>
      <c r="M75" s="181"/>
      <c r="N75" s="189"/>
      <c r="O75" s="189"/>
      <c r="P75" s="181"/>
      <c r="Q75" s="181"/>
      <c r="R75" s="180">
        <v>52267.75</v>
      </c>
      <c r="S75" s="181"/>
      <c r="T75" s="181"/>
      <c r="U75" s="181"/>
      <c r="V75" s="181"/>
      <c r="W75" s="181"/>
      <c r="X75" s="181"/>
      <c r="Y75" s="189"/>
      <c r="Z75" s="189"/>
      <c r="AA75" s="181"/>
      <c r="AB75" s="181"/>
      <c r="AC75" s="181"/>
      <c r="AD75" s="181"/>
      <c r="AE75" s="180">
        <v>129500</v>
      </c>
      <c r="AF75" s="181"/>
      <c r="AG75" s="180">
        <v>20000</v>
      </c>
      <c r="AH75" s="189"/>
      <c r="AI75" s="181"/>
      <c r="AJ75" s="180">
        <v>127338.29</v>
      </c>
      <c r="AK75" s="181"/>
      <c r="AL75" s="180">
        <v>2000</v>
      </c>
      <c r="AM75" s="180">
        <v>54976.78</v>
      </c>
      <c r="AN75" s="181"/>
      <c r="AO75" s="181"/>
      <c r="AP75" s="181"/>
      <c r="AQ75" s="181"/>
      <c r="AR75" s="181"/>
      <c r="AS75" s="180">
        <v>7197.68</v>
      </c>
      <c r="AT75" s="180">
        <v>1192</v>
      </c>
      <c r="AU75" s="181"/>
      <c r="AV75" s="181"/>
      <c r="AW75" s="181"/>
      <c r="AX75" s="180">
        <v>61971.83</v>
      </c>
      <c r="AY75" s="181"/>
      <c r="AZ75" s="181"/>
      <c r="BA75" s="181"/>
      <c r="BB75" s="180">
        <v>630221.1</v>
      </c>
      <c r="BC75" s="180">
        <v>558051.1</v>
      </c>
      <c r="BD75" s="180">
        <v>72170</v>
      </c>
      <c r="BE75" s="181"/>
      <c r="BF75" s="181"/>
      <c r="BG75" s="180">
        <v>141056.85999999999</v>
      </c>
      <c r="BH75" s="180">
        <v>68377.94</v>
      </c>
      <c r="BI75" s="181"/>
      <c r="BJ75" s="180">
        <v>68377.94</v>
      </c>
      <c r="BK75" s="181"/>
      <c r="BL75" s="180">
        <v>170000</v>
      </c>
      <c r="BM75" s="181"/>
      <c r="BN75" s="181"/>
      <c r="BO75" s="181"/>
      <c r="BP75" s="180">
        <v>170000</v>
      </c>
      <c r="BQ75" s="181"/>
      <c r="BR75" s="181"/>
    </row>
    <row r="76" spans="1:70" ht="11.25" hidden="1" customHeight="1" outlineLevel="3" x14ac:dyDescent="0.2">
      <c r="A76" s="178" t="s">
        <v>315</v>
      </c>
      <c r="B76" s="179">
        <v>79</v>
      </c>
      <c r="C76" s="179">
        <v>632</v>
      </c>
      <c r="D76" s="180">
        <v>204272.27</v>
      </c>
      <c r="E76" s="180">
        <v>1465078</v>
      </c>
      <c r="F76" s="180">
        <v>1093662.3999999999</v>
      </c>
      <c r="G76" s="181"/>
      <c r="H76" s="181"/>
      <c r="I76" s="181"/>
      <c r="J76" s="181"/>
      <c r="K76" s="181"/>
      <c r="L76" s="181"/>
      <c r="M76" s="181"/>
      <c r="N76" s="189"/>
      <c r="O76" s="189"/>
      <c r="P76" s="181"/>
      <c r="Q76" s="181"/>
      <c r="R76" s="181"/>
      <c r="S76" s="181"/>
      <c r="T76" s="181"/>
      <c r="U76" s="181"/>
      <c r="V76" s="181"/>
      <c r="W76" s="181"/>
      <c r="X76" s="181"/>
      <c r="Y76" s="189"/>
      <c r="Z76" s="189"/>
      <c r="AA76" s="181"/>
      <c r="AB76" s="181"/>
      <c r="AC76" s="181"/>
      <c r="AD76" s="181"/>
      <c r="AE76" s="180">
        <v>273415.59999999998</v>
      </c>
      <c r="AF76" s="181"/>
      <c r="AG76" s="180">
        <v>98000</v>
      </c>
      <c r="AH76" s="189"/>
      <c r="AI76" s="181"/>
      <c r="AJ76" s="180">
        <v>324060.3</v>
      </c>
      <c r="AK76" s="180">
        <v>5000</v>
      </c>
      <c r="AL76" s="180">
        <v>5000</v>
      </c>
      <c r="AM76" s="180">
        <v>114857.02</v>
      </c>
      <c r="AN76" s="181"/>
      <c r="AO76" s="181"/>
      <c r="AP76" s="181"/>
      <c r="AQ76" s="181"/>
      <c r="AR76" s="181"/>
      <c r="AS76" s="180">
        <v>14650.78</v>
      </c>
      <c r="AT76" s="180">
        <v>1192</v>
      </c>
      <c r="AU76" s="181"/>
      <c r="AV76" s="181"/>
      <c r="AW76" s="181"/>
      <c r="AX76" s="180">
        <v>36852.699999999997</v>
      </c>
      <c r="AY76" s="181"/>
      <c r="AZ76" s="181"/>
      <c r="BA76" s="180">
        <v>146507.79999999999</v>
      </c>
      <c r="BB76" s="180">
        <v>1080334.0900000001</v>
      </c>
      <c r="BC76" s="180">
        <v>996704.09</v>
      </c>
      <c r="BD76" s="180">
        <v>83630</v>
      </c>
      <c r="BE76" s="181"/>
      <c r="BF76" s="181"/>
      <c r="BG76" s="180">
        <v>264955.88</v>
      </c>
      <c r="BH76" s="180">
        <v>146895.17000000001</v>
      </c>
      <c r="BI76" s="180">
        <v>21631</v>
      </c>
      <c r="BJ76" s="180">
        <v>84037.17</v>
      </c>
      <c r="BK76" s="180">
        <v>41227</v>
      </c>
      <c r="BL76" s="180">
        <v>316507.8</v>
      </c>
      <c r="BM76" s="180">
        <v>146507.79999999999</v>
      </c>
      <c r="BN76" s="181"/>
      <c r="BO76" s="181"/>
      <c r="BP76" s="180">
        <v>170000</v>
      </c>
      <c r="BQ76" s="181"/>
      <c r="BR76" s="181"/>
    </row>
    <row r="77" spans="1:70" ht="11.25" hidden="1" customHeight="1" outlineLevel="3" x14ac:dyDescent="0.2">
      <c r="A77" s="178" t="s">
        <v>316</v>
      </c>
      <c r="B77" s="179">
        <v>60</v>
      </c>
      <c r="C77" s="179">
        <v>648</v>
      </c>
      <c r="D77" s="180">
        <v>99985.17</v>
      </c>
      <c r="E77" s="180">
        <v>571597.09</v>
      </c>
      <c r="F77" s="180">
        <v>376920</v>
      </c>
      <c r="G77" s="181"/>
      <c r="H77" s="181"/>
      <c r="I77" s="181"/>
      <c r="J77" s="181"/>
      <c r="K77" s="180">
        <v>8136.09</v>
      </c>
      <c r="L77" s="181"/>
      <c r="M77" s="181"/>
      <c r="N77" s="189"/>
      <c r="O77" s="189"/>
      <c r="P77" s="181"/>
      <c r="Q77" s="181"/>
      <c r="R77" s="181"/>
      <c r="S77" s="181"/>
      <c r="T77" s="181"/>
      <c r="U77" s="181"/>
      <c r="V77" s="181"/>
      <c r="W77" s="181"/>
      <c r="X77" s="180">
        <v>59330</v>
      </c>
      <c r="Y77" s="189"/>
      <c r="Z77" s="189"/>
      <c r="AA77" s="181"/>
      <c r="AB77" s="181"/>
      <c r="AC77" s="181"/>
      <c r="AD77" s="181"/>
      <c r="AE77" s="180">
        <v>94230</v>
      </c>
      <c r="AF77" s="181"/>
      <c r="AG77" s="180">
        <v>32981</v>
      </c>
      <c r="AH77" s="189"/>
      <c r="AI77" s="181"/>
      <c r="AJ77" s="180">
        <v>128712.09</v>
      </c>
      <c r="AK77" s="181"/>
      <c r="AL77" s="180">
        <v>5000</v>
      </c>
      <c r="AM77" s="180">
        <v>34443.75</v>
      </c>
      <c r="AN77" s="181"/>
      <c r="AO77" s="181"/>
      <c r="AP77" s="181"/>
      <c r="AQ77" s="181"/>
      <c r="AR77" s="181"/>
      <c r="AS77" s="180">
        <v>5041.33</v>
      </c>
      <c r="AT77" s="180">
        <v>1192</v>
      </c>
      <c r="AU77" s="181"/>
      <c r="AV77" s="181"/>
      <c r="AW77" s="181"/>
      <c r="AX77" s="180">
        <v>25875.29</v>
      </c>
      <c r="AY77" s="181"/>
      <c r="AZ77" s="181"/>
      <c r="BA77" s="180">
        <v>57159.72</v>
      </c>
      <c r="BB77" s="180">
        <v>448034.92</v>
      </c>
      <c r="BC77" s="180">
        <v>418352.02</v>
      </c>
      <c r="BD77" s="180">
        <v>29682.9</v>
      </c>
      <c r="BE77" s="181"/>
      <c r="BF77" s="181"/>
      <c r="BG77" s="180">
        <v>94835.25</v>
      </c>
      <c r="BH77" s="180">
        <v>57444.55</v>
      </c>
      <c r="BI77" s="180">
        <v>8573</v>
      </c>
      <c r="BJ77" s="180">
        <v>30865.55</v>
      </c>
      <c r="BK77" s="180">
        <v>18006</v>
      </c>
      <c r="BL77" s="180">
        <v>227159.72</v>
      </c>
      <c r="BM77" s="180">
        <v>57159.72</v>
      </c>
      <c r="BN77" s="181"/>
      <c r="BO77" s="181"/>
      <c r="BP77" s="180">
        <v>170000</v>
      </c>
      <c r="BQ77" s="181"/>
      <c r="BR77" s="181"/>
    </row>
    <row r="78" spans="1:70" ht="11.25" hidden="1" customHeight="1" outlineLevel="3" x14ac:dyDescent="0.2">
      <c r="A78" s="178" t="s">
        <v>317</v>
      </c>
      <c r="B78" s="179">
        <v>53</v>
      </c>
      <c r="C78" s="179">
        <v>572.4</v>
      </c>
      <c r="D78" s="180">
        <v>61593.62</v>
      </c>
      <c r="E78" s="180">
        <v>506472.24</v>
      </c>
      <c r="F78" s="180">
        <v>332946</v>
      </c>
      <c r="G78" s="181"/>
      <c r="H78" s="181"/>
      <c r="I78" s="181"/>
      <c r="J78" s="181"/>
      <c r="K78" s="180">
        <v>5889.4</v>
      </c>
      <c r="L78" s="181"/>
      <c r="M78" s="181"/>
      <c r="N78" s="189"/>
      <c r="O78" s="189"/>
      <c r="P78" s="181"/>
      <c r="Q78" s="181"/>
      <c r="R78" s="181"/>
      <c r="S78" s="181"/>
      <c r="T78" s="181"/>
      <c r="U78" s="181"/>
      <c r="V78" s="181"/>
      <c r="W78" s="181"/>
      <c r="X78" s="180">
        <v>51419.34</v>
      </c>
      <c r="Y78" s="189"/>
      <c r="Z78" s="189"/>
      <c r="AA78" s="181"/>
      <c r="AB78" s="181"/>
      <c r="AC78" s="181"/>
      <c r="AD78" s="181"/>
      <c r="AE78" s="180">
        <v>83236.5</v>
      </c>
      <c r="AF78" s="181"/>
      <c r="AG78" s="180">
        <v>32981</v>
      </c>
      <c r="AH78" s="189"/>
      <c r="AI78" s="181"/>
      <c r="AJ78" s="180">
        <v>89913.39</v>
      </c>
      <c r="AK78" s="181"/>
      <c r="AL78" s="180">
        <v>5000</v>
      </c>
      <c r="AM78" s="180">
        <v>28582.51</v>
      </c>
      <c r="AN78" s="181"/>
      <c r="AO78" s="181"/>
      <c r="AP78" s="181"/>
      <c r="AQ78" s="181"/>
      <c r="AR78" s="181"/>
      <c r="AS78" s="180">
        <v>4491.6499999999996</v>
      </c>
      <c r="AT78" s="180">
        <v>1192</v>
      </c>
      <c r="AU78" s="181"/>
      <c r="AV78" s="181"/>
      <c r="AW78" s="181"/>
      <c r="AX78" s="181"/>
      <c r="AY78" s="181"/>
      <c r="AZ78" s="181"/>
      <c r="BA78" s="180">
        <v>50647.23</v>
      </c>
      <c r="BB78" s="180">
        <v>377055.21</v>
      </c>
      <c r="BC78" s="180">
        <v>347372.31</v>
      </c>
      <c r="BD78" s="180">
        <v>29682.9</v>
      </c>
      <c r="BE78" s="181"/>
      <c r="BF78" s="181"/>
      <c r="BG78" s="180">
        <v>101097.26</v>
      </c>
      <c r="BH78" s="180">
        <v>50900.37</v>
      </c>
      <c r="BI78" s="180">
        <v>7597</v>
      </c>
      <c r="BJ78" s="180">
        <v>27349.37</v>
      </c>
      <c r="BK78" s="180">
        <v>15954</v>
      </c>
      <c r="BL78" s="180">
        <v>220647.23</v>
      </c>
      <c r="BM78" s="180">
        <v>50647.23</v>
      </c>
      <c r="BN78" s="181"/>
      <c r="BO78" s="181"/>
      <c r="BP78" s="180">
        <v>170000</v>
      </c>
      <c r="BQ78" s="181"/>
      <c r="BR78" s="181"/>
    </row>
    <row r="79" spans="1:70" ht="11.25" hidden="1" customHeight="1" outlineLevel="3" x14ac:dyDescent="0.2">
      <c r="A79" s="178" t="s">
        <v>318</v>
      </c>
      <c r="B79" s="179">
        <v>72</v>
      </c>
      <c r="C79" s="179">
        <v>576</v>
      </c>
      <c r="D79" s="180">
        <v>117018.91</v>
      </c>
      <c r="E79" s="180">
        <v>641763.88</v>
      </c>
      <c r="F79" s="180">
        <v>439930.62</v>
      </c>
      <c r="G79" s="181"/>
      <c r="H79" s="181"/>
      <c r="I79" s="181"/>
      <c r="J79" s="181"/>
      <c r="K79" s="181"/>
      <c r="L79" s="181"/>
      <c r="M79" s="181"/>
      <c r="N79" s="190">
        <v>37202.6</v>
      </c>
      <c r="O79" s="189"/>
      <c r="P79" s="181"/>
      <c r="Q79" s="181"/>
      <c r="R79" s="181"/>
      <c r="S79" s="181"/>
      <c r="T79" s="181"/>
      <c r="U79" s="181"/>
      <c r="V79" s="181"/>
      <c r="W79" s="181"/>
      <c r="X79" s="181"/>
      <c r="Y79" s="189"/>
      <c r="Z79" s="189"/>
      <c r="AA79" s="181"/>
      <c r="AB79" s="181"/>
      <c r="AC79" s="181"/>
      <c r="AD79" s="181"/>
      <c r="AE79" s="180">
        <v>109982.66</v>
      </c>
      <c r="AF79" s="181"/>
      <c r="AG79" s="180">
        <v>54648</v>
      </c>
      <c r="AH79" s="189"/>
      <c r="AI79" s="181"/>
      <c r="AJ79" s="180">
        <v>121218.39</v>
      </c>
      <c r="AK79" s="181"/>
      <c r="AL79" s="180">
        <v>3000</v>
      </c>
      <c r="AM79" s="180">
        <v>40758.76</v>
      </c>
      <c r="AN79" s="181"/>
      <c r="AO79" s="181"/>
      <c r="AP79" s="181"/>
      <c r="AQ79" s="181"/>
      <c r="AR79" s="181"/>
      <c r="AS79" s="180">
        <v>6045.62</v>
      </c>
      <c r="AT79" s="180">
        <v>1192</v>
      </c>
      <c r="AU79" s="180">
        <v>4165.25</v>
      </c>
      <c r="AV79" s="181"/>
      <c r="AW79" s="181"/>
      <c r="AX79" s="181"/>
      <c r="AY79" s="181"/>
      <c r="AZ79" s="180">
        <v>1880.37</v>
      </c>
      <c r="BA79" s="180">
        <v>64176.39</v>
      </c>
      <c r="BB79" s="180">
        <v>526446.21</v>
      </c>
      <c r="BC79" s="180">
        <v>477263.01</v>
      </c>
      <c r="BD79" s="180">
        <v>49183.199999999997</v>
      </c>
      <c r="BE79" s="181"/>
      <c r="BF79" s="181"/>
      <c r="BG79" s="180">
        <v>111118.19</v>
      </c>
      <c r="BH79" s="180">
        <v>64497.81</v>
      </c>
      <c r="BI79" s="180">
        <v>9627</v>
      </c>
      <c r="BJ79" s="180">
        <v>34654.81</v>
      </c>
      <c r="BK79" s="180">
        <v>20216</v>
      </c>
      <c r="BL79" s="180">
        <v>234176.39</v>
      </c>
      <c r="BM79" s="180">
        <v>64176.39</v>
      </c>
      <c r="BN79" s="181"/>
      <c r="BO79" s="181"/>
      <c r="BP79" s="180">
        <v>170000</v>
      </c>
      <c r="BQ79" s="181"/>
      <c r="BR79" s="181"/>
    </row>
    <row r="80" spans="1:70" ht="11.25" hidden="1" customHeight="1" outlineLevel="2" x14ac:dyDescent="0.2">
      <c r="A80" s="176" t="s">
        <v>319</v>
      </c>
      <c r="B80" s="177">
        <v>577</v>
      </c>
      <c r="C80" s="174">
        <v>4616</v>
      </c>
      <c r="D80" s="174">
        <v>2557442.71</v>
      </c>
      <c r="E80" s="174">
        <v>12996891.58</v>
      </c>
      <c r="F80" s="174">
        <v>8704167.1799999997</v>
      </c>
      <c r="G80" s="175"/>
      <c r="H80" s="175"/>
      <c r="I80" s="175"/>
      <c r="J80" s="175"/>
      <c r="K80" s="175"/>
      <c r="L80" s="175"/>
      <c r="M80" s="175"/>
      <c r="N80" s="191"/>
      <c r="O80" s="191"/>
      <c r="P80" s="175"/>
      <c r="Q80" s="175"/>
      <c r="R80" s="174">
        <v>385396.29</v>
      </c>
      <c r="S80" s="175"/>
      <c r="T80" s="175"/>
      <c r="U80" s="175"/>
      <c r="V80" s="175"/>
      <c r="W80" s="175"/>
      <c r="X80" s="175"/>
      <c r="Y80" s="191"/>
      <c r="Z80" s="191"/>
      <c r="AA80" s="175"/>
      <c r="AB80" s="174">
        <v>308618.31</v>
      </c>
      <c r="AC80" s="175"/>
      <c r="AD80" s="175"/>
      <c r="AE80" s="174">
        <v>2176041.7999999998</v>
      </c>
      <c r="AF80" s="175"/>
      <c r="AG80" s="174">
        <v>1422668</v>
      </c>
      <c r="AH80" s="191"/>
      <c r="AI80" s="175"/>
      <c r="AJ80" s="174">
        <v>2847770.5</v>
      </c>
      <c r="AK80" s="174">
        <v>17000</v>
      </c>
      <c r="AL80" s="174">
        <v>24000</v>
      </c>
      <c r="AM80" s="174">
        <v>1037970.28</v>
      </c>
      <c r="AN80" s="175"/>
      <c r="AO80" s="175"/>
      <c r="AP80" s="175"/>
      <c r="AQ80" s="175"/>
      <c r="AR80" s="175"/>
      <c r="AS80" s="174">
        <v>109732.77</v>
      </c>
      <c r="AT80" s="174">
        <v>6854</v>
      </c>
      <c r="AU80" s="175"/>
      <c r="AV80" s="174">
        <v>114432</v>
      </c>
      <c r="AW80" s="175"/>
      <c r="AX80" s="174">
        <v>228866.97</v>
      </c>
      <c r="AY80" s="174">
        <v>9225.2800000000007</v>
      </c>
      <c r="AZ80" s="175"/>
      <c r="BA80" s="174">
        <v>1299689.2</v>
      </c>
      <c r="BB80" s="174">
        <v>10700149.42</v>
      </c>
      <c r="BC80" s="174">
        <v>8560292.6199999992</v>
      </c>
      <c r="BD80" s="174">
        <v>2139856.7999999998</v>
      </c>
      <c r="BE80" s="175"/>
      <c r="BF80" s="175"/>
      <c r="BG80" s="174">
        <v>2006414.37</v>
      </c>
      <c r="BH80" s="174">
        <v>1275311.28</v>
      </c>
      <c r="BI80" s="174">
        <v>164077</v>
      </c>
      <c r="BJ80" s="174">
        <v>817800.28</v>
      </c>
      <c r="BK80" s="174">
        <v>293434</v>
      </c>
      <c r="BL80" s="174">
        <v>2617189.2000000002</v>
      </c>
      <c r="BM80" s="174">
        <v>1299689.2</v>
      </c>
      <c r="BN80" s="175"/>
      <c r="BO80" s="175"/>
      <c r="BP80" s="174">
        <v>1317500</v>
      </c>
      <c r="BQ80" s="175"/>
      <c r="BR80" s="175"/>
    </row>
    <row r="81" spans="1:70" ht="11.25" hidden="1" customHeight="1" outlineLevel="3" x14ac:dyDescent="0.2">
      <c r="A81" s="178" t="s">
        <v>320</v>
      </c>
      <c r="B81" s="179">
        <v>32</v>
      </c>
      <c r="C81" s="179">
        <v>256</v>
      </c>
      <c r="D81" s="180">
        <v>391045.4</v>
      </c>
      <c r="E81" s="180">
        <v>1258669.32</v>
      </c>
      <c r="F81" s="180">
        <v>560000</v>
      </c>
      <c r="G81" s="181"/>
      <c r="H81" s="181"/>
      <c r="I81" s="181"/>
      <c r="J81" s="181"/>
      <c r="K81" s="181"/>
      <c r="L81" s="181"/>
      <c r="M81" s="181"/>
      <c r="N81" s="189"/>
      <c r="O81" s="189"/>
      <c r="P81" s="181"/>
      <c r="Q81" s="181"/>
      <c r="R81" s="181"/>
      <c r="S81" s="181"/>
      <c r="T81" s="181"/>
      <c r="U81" s="181"/>
      <c r="V81" s="181"/>
      <c r="W81" s="181"/>
      <c r="X81" s="181"/>
      <c r="Y81" s="189"/>
      <c r="Z81" s="189"/>
      <c r="AA81" s="181"/>
      <c r="AB81" s="180">
        <v>208669.32</v>
      </c>
      <c r="AC81" s="181"/>
      <c r="AD81" s="181"/>
      <c r="AE81" s="180">
        <v>140000</v>
      </c>
      <c r="AF81" s="181"/>
      <c r="AG81" s="180">
        <v>350000</v>
      </c>
      <c r="AH81" s="189"/>
      <c r="AI81" s="181"/>
      <c r="AJ81" s="180">
        <v>235320.17</v>
      </c>
      <c r="AK81" s="181"/>
      <c r="AL81" s="181"/>
      <c r="AM81" s="180">
        <v>104780.24</v>
      </c>
      <c r="AN81" s="181"/>
      <c r="AO81" s="181"/>
      <c r="AP81" s="181"/>
      <c r="AQ81" s="181"/>
      <c r="AR81" s="181"/>
      <c r="AS81" s="180">
        <v>4375</v>
      </c>
      <c r="AT81" s="179">
        <v>298</v>
      </c>
      <c r="AU81" s="181"/>
      <c r="AV81" s="181"/>
      <c r="AW81" s="181"/>
      <c r="AX81" s="181"/>
      <c r="AY81" s="181"/>
      <c r="AZ81" s="181"/>
      <c r="BA81" s="180">
        <v>125866.93</v>
      </c>
      <c r="BB81" s="180">
        <v>1414394.55</v>
      </c>
      <c r="BC81" s="180">
        <v>744997.4</v>
      </c>
      <c r="BD81" s="180">
        <v>669397.15</v>
      </c>
      <c r="BE81" s="181"/>
      <c r="BF81" s="181"/>
      <c r="BG81" s="181"/>
      <c r="BH81" s="180">
        <v>120366.23</v>
      </c>
      <c r="BI81" s="180">
        <v>12750</v>
      </c>
      <c r="BJ81" s="180">
        <v>86790.23</v>
      </c>
      <c r="BK81" s="180">
        <v>20826</v>
      </c>
      <c r="BL81" s="180">
        <v>210866.93</v>
      </c>
      <c r="BM81" s="180">
        <v>125866.93</v>
      </c>
      <c r="BN81" s="181"/>
      <c r="BO81" s="181"/>
      <c r="BP81" s="180">
        <v>85000</v>
      </c>
      <c r="BQ81" s="181"/>
      <c r="BR81" s="181"/>
    </row>
    <row r="82" spans="1:70" ht="11.25" hidden="1" customHeight="1" outlineLevel="3" x14ac:dyDescent="0.2">
      <c r="A82" s="178" t="s">
        <v>321</v>
      </c>
      <c r="B82" s="181"/>
      <c r="C82" s="181"/>
      <c r="D82" s="180">
        <v>-8140.07</v>
      </c>
      <c r="E82" s="181"/>
      <c r="F82" s="181"/>
      <c r="G82" s="181"/>
      <c r="H82" s="181"/>
      <c r="I82" s="181"/>
      <c r="J82" s="181"/>
      <c r="K82" s="181"/>
      <c r="L82" s="181"/>
      <c r="M82" s="181"/>
      <c r="N82" s="189"/>
      <c r="O82" s="189"/>
      <c r="P82" s="181"/>
      <c r="Q82" s="181"/>
      <c r="R82" s="181"/>
      <c r="S82" s="181"/>
      <c r="T82" s="181"/>
      <c r="U82" s="181"/>
      <c r="V82" s="181"/>
      <c r="W82" s="181"/>
      <c r="X82" s="181"/>
      <c r="Y82" s="189"/>
      <c r="Z82" s="189"/>
      <c r="AA82" s="181"/>
      <c r="AB82" s="181"/>
      <c r="AC82" s="181"/>
      <c r="AD82" s="181"/>
      <c r="AE82" s="181"/>
      <c r="AF82" s="181"/>
      <c r="AG82" s="181"/>
      <c r="AH82" s="189"/>
      <c r="AI82" s="181"/>
      <c r="AJ82" s="181"/>
      <c r="AK82" s="181"/>
      <c r="AL82" s="181"/>
      <c r="AM82" s="181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1"/>
      <c r="AY82" s="181"/>
      <c r="AZ82" s="181"/>
      <c r="BA82" s="181"/>
      <c r="BB82" s="181"/>
      <c r="BC82" s="181"/>
      <c r="BD82" s="181"/>
      <c r="BE82" s="181"/>
      <c r="BF82" s="181"/>
      <c r="BG82" s="180">
        <v>-8140.07</v>
      </c>
      <c r="BH82" s="181"/>
      <c r="BI82" s="181"/>
      <c r="BJ82" s="181"/>
      <c r="BK82" s="181"/>
      <c r="BL82" s="181"/>
      <c r="BM82" s="181"/>
      <c r="BN82" s="181"/>
      <c r="BO82" s="181"/>
      <c r="BP82" s="181"/>
      <c r="BQ82" s="181"/>
      <c r="BR82" s="181"/>
    </row>
    <row r="83" spans="1:70" ht="11.25" hidden="1" customHeight="1" outlineLevel="3" x14ac:dyDescent="0.2">
      <c r="A83" s="178" t="s">
        <v>322</v>
      </c>
      <c r="B83" s="179">
        <v>79</v>
      </c>
      <c r="C83" s="179">
        <v>632</v>
      </c>
      <c r="D83" s="180">
        <v>377555.09</v>
      </c>
      <c r="E83" s="180">
        <v>1551500</v>
      </c>
      <c r="F83" s="180">
        <v>1160000</v>
      </c>
      <c r="G83" s="181"/>
      <c r="H83" s="181"/>
      <c r="I83" s="181"/>
      <c r="J83" s="181"/>
      <c r="K83" s="181"/>
      <c r="L83" s="181"/>
      <c r="M83" s="181"/>
      <c r="N83" s="189"/>
      <c r="O83" s="189"/>
      <c r="P83" s="181"/>
      <c r="Q83" s="181"/>
      <c r="R83" s="181"/>
      <c r="S83" s="181"/>
      <c r="T83" s="181"/>
      <c r="U83" s="181"/>
      <c r="V83" s="181"/>
      <c r="W83" s="181"/>
      <c r="X83" s="181"/>
      <c r="Y83" s="189"/>
      <c r="Z83" s="189"/>
      <c r="AA83" s="181"/>
      <c r="AB83" s="181"/>
      <c r="AC83" s="181"/>
      <c r="AD83" s="181"/>
      <c r="AE83" s="180">
        <v>290000</v>
      </c>
      <c r="AF83" s="181"/>
      <c r="AG83" s="180">
        <v>101500</v>
      </c>
      <c r="AH83" s="189"/>
      <c r="AI83" s="181"/>
      <c r="AJ83" s="180">
        <v>350441.74</v>
      </c>
      <c r="AK83" s="181"/>
      <c r="AL83" s="180">
        <v>5000</v>
      </c>
      <c r="AM83" s="180">
        <v>122635</v>
      </c>
      <c r="AN83" s="181"/>
      <c r="AO83" s="181"/>
      <c r="AP83" s="181"/>
      <c r="AQ83" s="181"/>
      <c r="AR83" s="181"/>
      <c r="AS83" s="180">
        <v>15515</v>
      </c>
      <c r="AT83" s="180">
        <v>1192</v>
      </c>
      <c r="AU83" s="181"/>
      <c r="AV83" s="181"/>
      <c r="AW83" s="181"/>
      <c r="AX83" s="180">
        <v>50949.74</v>
      </c>
      <c r="AY83" s="181"/>
      <c r="AZ83" s="181"/>
      <c r="BA83" s="180">
        <v>155150</v>
      </c>
      <c r="BB83" s="180">
        <v>1306791.97</v>
      </c>
      <c r="BC83" s="180">
        <v>1220326.97</v>
      </c>
      <c r="BD83" s="180">
        <v>86465</v>
      </c>
      <c r="BE83" s="181"/>
      <c r="BF83" s="181"/>
      <c r="BG83" s="180">
        <v>271821.38</v>
      </c>
      <c r="BH83" s="180">
        <v>155342.25</v>
      </c>
      <c r="BI83" s="180">
        <v>22689</v>
      </c>
      <c r="BJ83" s="180">
        <v>91001.25</v>
      </c>
      <c r="BK83" s="180">
        <v>41652</v>
      </c>
      <c r="BL83" s="180">
        <v>325150</v>
      </c>
      <c r="BM83" s="180">
        <v>155150</v>
      </c>
      <c r="BN83" s="181"/>
      <c r="BO83" s="181"/>
      <c r="BP83" s="180">
        <v>170000</v>
      </c>
      <c r="BQ83" s="181"/>
      <c r="BR83" s="181"/>
    </row>
    <row r="84" spans="1:70" ht="11.25" hidden="1" customHeight="1" outlineLevel="3" x14ac:dyDescent="0.2">
      <c r="A84" s="178" t="s">
        <v>323</v>
      </c>
      <c r="B84" s="179">
        <v>79</v>
      </c>
      <c r="C84" s="179">
        <v>632</v>
      </c>
      <c r="D84" s="180">
        <v>174684.4</v>
      </c>
      <c r="E84" s="180">
        <v>927455</v>
      </c>
      <c r="F84" s="180">
        <v>693424</v>
      </c>
      <c r="G84" s="181"/>
      <c r="H84" s="181"/>
      <c r="I84" s="181"/>
      <c r="J84" s="181"/>
      <c r="K84" s="181"/>
      <c r="L84" s="181"/>
      <c r="M84" s="181"/>
      <c r="N84" s="189"/>
      <c r="O84" s="189"/>
      <c r="P84" s="181"/>
      <c r="Q84" s="181"/>
      <c r="R84" s="181"/>
      <c r="S84" s="181"/>
      <c r="T84" s="181"/>
      <c r="U84" s="181"/>
      <c r="V84" s="181"/>
      <c r="W84" s="181"/>
      <c r="X84" s="181"/>
      <c r="Y84" s="189"/>
      <c r="Z84" s="189"/>
      <c r="AA84" s="181"/>
      <c r="AB84" s="181"/>
      <c r="AC84" s="181"/>
      <c r="AD84" s="181"/>
      <c r="AE84" s="180">
        <v>173356</v>
      </c>
      <c r="AF84" s="181"/>
      <c r="AG84" s="180">
        <v>60675</v>
      </c>
      <c r="AH84" s="189"/>
      <c r="AI84" s="181"/>
      <c r="AJ84" s="180">
        <v>172491</v>
      </c>
      <c r="AK84" s="180">
        <v>2000</v>
      </c>
      <c r="AL84" s="180">
        <v>2000</v>
      </c>
      <c r="AM84" s="180">
        <v>66470.95</v>
      </c>
      <c r="AN84" s="181"/>
      <c r="AO84" s="181"/>
      <c r="AP84" s="181"/>
      <c r="AQ84" s="181"/>
      <c r="AR84" s="181"/>
      <c r="AS84" s="180">
        <v>9274.5499999999993</v>
      </c>
      <c r="AT84" s="181"/>
      <c r="AU84" s="181"/>
      <c r="AV84" s="181"/>
      <c r="AW84" s="181"/>
      <c r="AX84" s="181"/>
      <c r="AY84" s="181"/>
      <c r="AZ84" s="181"/>
      <c r="BA84" s="180">
        <v>92745.5</v>
      </c>
      <c r="BB84" s="180">
        <v>759988.82</v>
      </c>
      <c r="BC84" s="180">
        <v>705502.4</v>
      </c>
      <c r="BD84" s="180">
        <v>54486.42</v>
      </c>
      <c r="BE84" s="181"/>
      <c r="BF84" s="181"/>
      <c r="BG84" s="180">
        <v>169659.58</v>
      </c>
      <c r="BH84" s="180">
        <v>93208.4</v>
      </c>
      <c r="BI84" s="180">
        <v>13911</v>
      </c>
      <c r="BJ84" s="180">
        <v>50082.400000000001</v>
      </c>
      <c r="BK84" s="180">
        <v>29215</v>
      </c>
      <c r="BL84" s="180">
        <v>262745.5</v>
      </c>
      <c r="BM84" s="180">
        <v>92745.5</v>
      </c>
      <c r="BN84" s="181"/>
      <c r="BO84" s="181"/>
      <c r="BP84" s="180">
        <v>170000</v>
      </c>
      <c r="BQ84" s="181"/>
      <c r="BR84" s="181"/>
    </row>
    <row r="85" spans="1:70" ht="11.25" hidden="1" customHeight="1" outlineLevel="3" x14ac:dyDescent="0.2">
      <c r="A85" s="178" t="s">
        <v>324</v>
      </c>
      <c r="B85" s="179">
        <v>83</v>
      </c>
      <c r="C85" s="179">
        <v>664</v>
      </c>
      <c r="D85" s="180">
        <v>173603.39</v>
      </c>
      <c r="E85" s="180">
        <v>971242.75</v>
      </c>
      <c r="F85" s="180">
        <v>635327.18000000005</v>
      </c>
      <c r="G85" s="181"/>
      <c r="H85" s="181"/>
      <c r="I85" s="181"/>
      <c r="J85" s="181"/>
      <c r="K85" s="181"/>
      <c r="L85" s="181"/>
      <c r="M85" s="181"/>
      <c r="N85" s="189"/>
      <c r="O85" s="189"/>
      <c r="P85" s="181"/>
      <c r="Q85" s="181"/>
      <c r="R85" s="180">
        <v>116688.77</v>
      </c>
      <c r="S85" s="181"/>
      <c r="T85" s="181"/>
      <c r="U85" s="181"/>
      <c r="V85" s="181"/>
      <c r="W85" s="181"/>
      <c r="X85" s="181"/>
      <c r="Y85" s="189"/>
      <c r="Z85" s="189"/>
      <c r="AA85" s="181"/>
      <c r="AB85" s="181"/>
      <c r="AC85" s="181"/>
      <c r="AD85" s="181"/>
      <c r="AE85" s="180">
        <v>158831.79999999999</v>
      </c>
      <c r="AF85" s="181"/>
      <c r="AG85" s="180">
        <v>60395</v>
      </c>
      <c r="AH85" s="189"/>
      <c r="AI85" s="181"/>
      <c r="AJ85" s="180">
        <v>178440.58</v>
      </c>
      <c r="AK85" s="181"/>
      <c r="AL85" s="181"/>
      <c r="AM85" s="180">
        <v>70411.86</v>
      </c>
      <c r="AN85" s="181"/>
      <c r="AO85" s="181"/>
      <c r="AP85" s="181"/>
      <c r="AQ85" s="181"/>
      <c r="AR85" s="181"/>
      <c r="AS85" s="180">
        <v>9712.44</v>
      </c>
      <c r="AT85" s="180">
        <v>1192</v>
      </c>
      <c r="AU85" s="181"/>
      <c r="AV85" s="181"/>
      <c r="AW85" s="181"/>
      <c r="AX85" s="181"/>
      <c r="AY85" s="181"/>
      <c r="AZ85" s="181"/>
      <c r="BA85" s="180">
        <v>97124.28</v>
      </c>
      <c r="BB85" s="180">
        <v>850821.21</v>
      </c>
      <c r="BC85" s="180">
        <v>703133.36</v>
      </c>
      <c r="BD85" s="180">
        <v>147687.85</v>
      </c>
      <c r="BE85" s="181"/>
      <c r="BF85" s="181"/>
      <c r="BG85" s="180">
        <v>115584.35</v>
      </c>
      <c r="BH85" s="180">
        <v>97608.27</v>
      </c>
      <c r="BI85" s="180">
        <v>14567</v>
      </c>
      <c r="BJ85" s="180">
        <v>52448.27</v>
      </c>
      <c r="BK85" s="180">
        <v>30593</v>
      </c>
      <c r="BL85" s="180">
        <v>267124.28000000003</v>
      </c>
      <c r="BM85" s="180">
        <v>97124.28</v>
      </c>
      <c r="BN85" s="181"/>
      <c r="BO85" s="181"/>
      <c r="BP85" s="180">
        <v>170000</v>
      </c>
      <c r="BQ85" s="181"/>
      <c r="BR85" s="181"/>
    </row>
    <row r="86" spans="1:70" ht="11.25" hidden="1" customHeight="1" outlineLevel="3" x14ac:dyDescent="0.2">
      <c r="A86" s="178" t="s">
        <v>325</v>
      </c>
      <c r="B86" s="179">
        <v>79</v>
      </c>
      <c r="C86" s="179">
        <v>632</v>
      </c>
      <c r="D86" s="180">
        <v>400251</v>
      </c>
      <c r="E86" s="180">
        <v>2334500</v>
      </c>
      <c r="F86" s="180">
        <v>1750000</v>
      </c>
      <c r="G86" s="181"/>
      <c r="H86" s="181"/>
      <c r="I86" s="181"/>
      <c r="J86" s="181"/>
      <c r="K86" s="181"/>
      <c r="L86" s="181"/>
      <c r="M86" s="181"/>
      <c r="N86" s="189"/>
      <c r="O86" s="189"/>
      <c r="P86" s="181"/>
      <c r="Q86" s="181"/>
      <c r="R86" s="181"/>
      <c r="S86" s="181"/>
      <c r="T86" s="181"/>
      <c r="U86" s="181"/>
      <c r="V86" s="181"/>
      <c r="W86" s="181"/>
      <c r="X86" s="181"/>
      <c r="Y86" s="189"/>
      <c r="Z86" s="189"/>
      <c r="AA86" s="181"/>
      <c r="AB86" s="181"/>
      <c r="AC86" s="181"/>
      <c r="AD86" s="181"/>
      <c r="AE86" s="180">
        <v>437500</v>
      </c>
      <c r="AF86" s="181"/>
      <c r="AG86" s="180">
        <v>147000</v>
      </c>
      <c r="AH86" s="189"/>
      <c r="AI86" s="181"/>
      <c r="AJ86" s="180">
        <v>539706.25</v>
      </c>
      <c r="AK86" s="180">
        <v>5000</v>
      </c>
      <c r="AL86" s="180">
        <v>5000</v>
      </c>
      <c r="AM86" s="180">
        <v>193105</v>
      </c>
      <c r="AN86" s="181"/>
      <c r="AO86" s="181"/>
      <c r="AP86" s="181"/>
      <c r="AQ86" s="181"/>
      <c r="AR86" s="181"/>
      <c r="AS86" s="180">
        <v>23345</v>
      </c>
      <c r="AT86" s="180">
        <v>1192</v>
      </c>
      <c r="AU86" s="181"/>
      <c r="AV86" s="181"/>
      <c r="AW86" s="181"/>
      <c r="AX86" s="180">
        <v>78614.25</v>
      </c>
      <c r="AY86" s="181"/>
      <c r="AZ86" s="181"/>
      <c r="BA86" s="180">
        <v>233450</v>
      </c>
      <c r="BB86" s="180">
        <v>1801244.59</v>
      </c>
      <c r="BC86" s="180">
        <v>1677924.59</v>
      </c>
      <c r="BD86" s="180">
        <v>123320</v>
      </c>
      <c r="BE86" s="181"/>
      <c r="BF86" s="181"/>
      <c r="BG86" s="180">
        <v>393800.16</v>
      </c>
      <c r="BH86" s="180">
        <v>225099.76</v>
      </c>
      <c r="BI86" s="180">
        <v>25500</v>
      </c>
      <c r="BJ86" s="180">
        <v>157947.76</v>
      </c>
      <c r="BK86" s="180">
        <v>41652</v>
      </c>
      <c r="BL86" s="180">
        <v>403450</v>
      </c>
      <c r="BM86" s="180">
        <v>233450</v>
      </c>
      <c r="BN86" s="181"/>
      <c r="BO86" s="181"/>
      <c r="BP86" s="180">
        <v>170000</v>
      </c>
      <c r="BQ86" s="181"/>
      <c r="BR86" s="181"/>
    </row>
    <row r="87" spans="1:70" ht="11.25" hidden="1" customHeight="1" outlineLevel="3" x14ac:dyDescent="0.2">
      <c r="A87" s="178" t="s">
        <v>326</v>
      </c>
      <c r="B87" s="179">
        <v>79</v>
      </c>
      <c r="C87" s="179">
        <v>632</v>
      </c>
      <c r="D87" s="180">
        <v>293172.52</v>
      </c>
      <c r="E87" s="180">
        <v>1628684</v>
      </c>
      <c r="F87" s="180">
        <v>1217708</v>
      </c>
      <c r="G87" s="181"/>
      <c r="H87" s="181"/>
      <c r="I87" s="181"/>
      <c r="J87" s="181"/>
      <c r="K87" s="181"/>
      <c r="L87" s="181"/>
      <c r="M87" s="181"/>
      <c r="N87" s="189"/>
      <c r="O87" s="189"/>
      <c r="P87" s="181"/>
      <c r="Q87" s="181"/>
      <c r="R87" s="181"/>
      <c r="S87" s="181"/>
      <c r="T87" s="181"/>
      <c r="U87" s="181"/>
      <c r="V87" s="181"/>
      <c r="W87" s="181"/>
      <c r="X87" s="181"/>
      <c r="Y87" s="189"/>
      <c r="Z87" s="189"/>
      <c r="AA87" s="181"/>
      <c r="AB87" s="181"/>
      <c r="AC87" s="181"/>
      <c r="AD87" s="181"/>
      <c r="AE87" s="180">
        <v>304427</v>
      </c>
      <c r="AF87" s="181"/>
      <c r="AG87" s="180">
        <v>106549</v>
      </c>
      <c r="AH87" s="189"/>
      <c r="AI87" s="181"/>
      <c r="AJ87" s="180">
        <v>353563.97</v>
      </c>
      <c r="AK87" s="180">
        <v>5000</v>
      </c>
      <c r="AL87" s="180">
        <v>2000</v>
      </c>
      <c r="AM87" s="180">
        <v>129581.57</v>
      </c>
      <c r="AN87" s="181"/>
      <c r="AO87" s="181"/>
      <c r="AP87" s="181"/>
      <c r="AQ87" s="181"/>
      <c r="AR87" s="181"/>
      <c r="AS87" s="180">
        <v>16286.85</v>
      </c>
      <c r="AT87" s="180">
        <v>1192</v>
      </c>
      <c r="AU87" s="181"/>
      <c r="AV87" s="181"/>
      <c r="AW87" s="181"/>
      <c r="AX87" s="180">
        <v>36635.129999999997</v>
      </c>
      <c r="AY87" s="181"/>
      <c r="AZ87" s="181"/>
      <c r="BA87" s="180">
        <v>162868.42000000001</v>
      </c>
      <c r="BB87" s="180">
        <v>1275207.44</v>
      </c>
      <c r="BC87" s="180">
        <v>1184652.75</v>
      </c>
      <c r="BD87" s="180">
        <v>90554.69</v>
      </c>
      <c r="BE87" s="181"/>
      <c r="BF87" s="181"/>
      <c r="BG87" s="180">
        <v>293085.11</v>
      </c>
      <c r="BH87" s="180">
        <v>162751.49</v>
      </c>
      <c r="BI87" s="180">
        <v>23499</v>
      </c>
      <c r="BJ87" s="180">
        <v>97600.49</v>
      </c>
      <c r="BK87" s="180">
        <v>41652</v>
      </c>
      <c r="BL87" s="180">
        <v>332868.42</v>
      </c>
      <c r="BM87" s="180">
        <v>162868.42000000001</v>
      </c>
      <c r="BN87" s="181"/>
      <c r="BO87" s="181"/>
      <c r="BP87" s="180">
        <v>170000</v>
      </c>
      <c r="BQ87" s="181"/>
      <c r="BR87" s="181"/>
    </row>
    <row r="88" spans="1:70" ht="11.25" hidden="1" customHeight="1" outlineLevel="3" x14ac:dyDescent="0.2">
      <c r="A88" s="178" t="s">
        <v>327</v>
      </c>
      <c r="B88" s="179">
        <v>79</v>
      </c>
      <c r="C88" s="179">
        <v>632</v>
      </c>
      <c r="D88" s="180">
        <v>293319.61</v>
      </c>
      <c r="E88" s="180">
        <v>1628684</v>
      </c>
      <c r="F88" s="180">
        <v>1217708</v>
      </c>
      <c r="G88" s="181"/>
      <c r="H88" s="181"/>
      <c r="I88" s="181"/>
      <c r="J88" s="181"/>
      <c r="K88" s="181"/>
      <c r="L88" s="181"/>
      <c r="M88" s="181"/>
      <c r="N88" s="189"/>
      <c r="O88" s="189"/>
      <c r="P88" s="181"/>
      <c r="Q88" s="181"/>
      <c r="R88" s="181"/>
      <c r="S88" s="181"/>
      <c r="T88" s="181"/>
      <c r="U88" s="181"/>
      <c r="V88" s="181"/>
      <c r="W88" s="181"/>
      <c r="X88" s="181"/>
      <c r="Y88" s="189"/>
      <c r="Z88" s="189"/>
      <c r="AA88" s="181"/>
      <c r="AB88" s="181"/>
      <c r="AC88" s="181"/>
      <c r="AD88" s="181"/>
      <c r="AE88" s="180">
        <v>304427</v>
      </c>
      <c r="AF88" s="181"/>
      <c r="AG88" s="180">
        <v>106549</v>
      </c>
      <c r="AH88" s="189"/>
      <c r="AI88" s="181"/>
      <c r="AJ88" s="180">
        <v>361821.97</v>
      </c>
      <c r="AK88" s="180">
        <v>5000</v>
      </c>
      <c r="AL88" s="180">
        <v>5000</v>
      </c>
      <c r="AM88" s="180">
        <v>129581.57</v>
      </c>
      <c r="AN88" s="181"/>
      <c r="AO88" s="181"/>
      <c r="AP88" s="181"/>
      <c r="AQ88" s="181"/>
      <c r="AR88" s="181"/>
      <c r="AS88" s="180">
        <v>16286.85</v>
      </c>
      <c r="AT88" s="180">
        <v>1192</v>
      </c>
      <c r="AU88" s="181"/>
      <c r="AV88" s="181"/>
      <c r="AW88" s="181"/>
      <c r="AX88" s="180">
        <v>32667.85</v>
      </c>
      <c r="AY88" s="180">
        <v>9225.2800000000007</v>
      </c>
      <c r="AZ88" s="181"/>
      <c r="BA88" s="180">
        <v>162868.42000000001</v>
      </c>
      <c r="BB88" s="180">
        <v>1272178.75</v>
      </c>
      <c r="BC88" s="180">
        <v>1181624.06</v>
      </c>
      <c r="BD88" s="180">
        <v>90554.69</v>
      </c>
      <c r="BE88" s="181"/>
      <c r="BF88" s="181"/>
      <c r="BG88" s="180">
        <v>288002.89</v>
      </c>
      <c r="BH88" s="180">
        <v>162751.49</v>
      </c>
      <c r="BI88" s="180">
        <v>23499</v>
      </c>
      <c r="BJ88" s="180">
        <v>97600.49</v>
      </c>
      <c r="BK88" s="180">
        <v>41652</v>
      </c>
      <c r="BL88" s="180">
        <v>332868.42</v>
      </c>
      <c r="BM88" s="180">
        <v>162868.42000000001</v>
      </c>
      <c r="BN88" s="181"/>
      <c r="BO88" s="181"/>
      <c r="BP88" s="180">
        <v>170000</v>
      </c>
      <c r="BQ88" s="181"/>
      <c r="BR88" s="181"/>
    </row>
    <row r="89" spans="1:70" ht="11.25" hidden="1" customHeight="1" outlineLevel="3" x14ac:dyDescent="0.2">
      <c r="A89" s="178" t="s">
        <v>328</v>
      </c>
      <c r="B89" s="181"/>
      <c r="C89" s="181"/>
      <c r="D89" s="180">
        <v>-6649.03</v>
      </c>
      <c r="E89" s="181"/>
      <c r="F89" s="181"/>
      <c r="G89" s="181"/>
      <c r="H89" s="181"/>
      <c r="I89" s="181"/>
      <c r="J89" s="181"/>
      <c r="K89" s="181"/>
      <c r="L89" s="181"/>
      <c r="M89" s="181"/>
      <c r="N89" s="189"/>
      <c r="O89" s="189"/>
      <c r="P89" s="181"/>
      <c r="Q89" s="181"/>
      <c r="R89" s="181"/>
      <c r="S89" s="181"/>
      <c r="T89" s="181"/>
      <c r="U89" s="181"/>
      <c r="V89" s="181"/>
      <c r="W89" s="181"/>
      <c r="X89" s="181"/>
      <c r="Y89" s="189"/>
      <c r="Z89" s="189"/>
      <c r="AA89" s="181"/>
      <c r="AB89" s="181"/>
      <c r="AC89" s="181"/>
      <c r="AD89" s="181"/>
      <c r="AE89" s="181"/>
      <c r="AF89" s="181"/>
      <c r="AG89" s="181"/>
      <c r="AH89" s="189"/>
      <c r="AI89" s="181"/>
      <c r="AJ89" s="181"/>
      <c r="AK89" s="181"/>
      <c r="AL89" s="181"/>
      <c r="AM89" s="181"/>
      <c r="AN89" s="181"/>
      <c r="AO89" s="181"/>
      <c r="AP89" s="181"/>
      <c r="AQ89" s="181"/>
      <c r="AR89" s="181"/>
      <c r="AS89" s="181"/>
      <c r="AT89" s="181"/>
      <c r="AU89" s="181"/>
      <c r="AV89" s="181"/>
      <c r="AW89" s="181"/>
      <c r="AX89" s="181"/>
      <c r="AY89" s="181"/>
      <c r="AZ89" s="181"/>
      <c r="BA89" s="181"/>
      <c r="BB89" s="181"/>
      <c r="BC89" s="181"/>
      <c r="BD89" s="181"/>
      <c r="BE89" s="181"/>
      <c r="BF89" s="181"/>
      <c r="BG89" s="180">
        <v>-6649.03</v>
      </c>
      <c r="BH89" s="181"/>
      <c r="BI89" s="181"/>
      <c r="BJ89" s="181"/>
      <c r="BK89" s="181"/>
      <c r="BL89" s="181"/>
      <c r="BM89" s="181"/>
      <c r="BN89" s="181"/>
      <c r="BO89" s="181"/>
      <c r="BP89" s="181"/>
      <c r="BQ89" s="181"/>
      <c r="BR89" s="181"/>
    </row>
    <row r="90" spans="1:70" ht="11.25" hidden="1" customHeight="1" outlineLevel="3" x14ac:dyDescent="0.2">
      <c r="A90" s="178" t="s">
        <v>1038</v>
      </c>
      <c r="B90" s="179">
        <v>26</v>
      </c>
      <c r="C90" s="179">
        <v>208</v>
      </c>
      <c r="D90" s="181"/>
      <c r="E90" s="180">
        <v>756617.65</v>
      </c>
      <c r="F90" s="180">
        <v>605294.12</v>
      </c>
      <c r="G90" s="181"/>
      <c r="H90" s="181"/>
      <c r="I90" s="181"/>
      <c r="J90" s="181"/>
      <c r="K90" s="181"/>
      <c r="L90" s="181"/>
      <c r="M90" s="181"/>
      <c r="N90" s="189"/>
      <c r="O90" s="189"/>
      <c r="P90" s="181"/>
      <c r="Q90" s="181"/>
      <c r="R90" s="181"/>
      <c r="S90" s="181"/>
      <c r="T90" s="181"/>
      <c r="U90" s="181"/>
      <c r="V90" s="181"/>
      <c r="W90" s="181"/>
      <c r="X90" s="181"/>
      <c r="Y90" s="189"/>
      <c r="Z90" s="189"/>
      <c r="AA90" s="181"/>
      <c r="AB90" s="181"/>
      <c r="AC90" s="181"/>
      <c r="AD90" s="181"/>
      <c r="AE90" s="180">
        <v>151323.53</v>
      </c>
      <c r="AF90" s="181"/>
      <c r="AG90" s="181"/>
      <c r="AH90" s="189"/>
      <c r="AI90" s="181"/>
      <c r="AJ90" s="180">
        <v>146382.35999999999</v>
      </c>
      <c r="AK90" s="181"/>
      <c r="AL90" s="180">
        <v>5000</v>
      </c>
      <c r="AM90" s="180">
        <v>59595.59</v>
      </c>
      <c r="AN90" s="181"/>
      <c r="AO90" s="181"/>
      <c r="AP90" s="181"/>
      <c r="AQ90" s="181"/>
      <c r="AR90" s="181"/>
      <c r="AS90" s="180">
        <v>6125</v>
      </c>
      <c r="AT90" s="181"/>
      <c r="AU90" s="181"/>
      <c r="AV90" s="181"/>
      <c r="AW90" s="181"/>
      <c r="AX90" s="181"/>
      <c r="AY90" s="181"/>
      <c r="AZ90" s="181"/>
      <c r="BA90" s="180">
        <v>75661.77</v>
      </c>
      <c r="BB90" s="180">
        <v>120985.29</v>
      </c>
      <c r="BC90" s="180">
        <v>120985.29</v>
      </c>
      <c r="BD90" s="181"/>
      <c r="BE90" s="181"/>
      <c r="BF90" s="181"/>
      <c r="BG90" s="180">
        <v>489250</v>
      </c>
      <c r="BH90" s="180">
        <v>73227.81</v>
      </c>
      <c r="BI90" s="180">
        <v>8537</v>
      </c>
      <c r="BJ90" s="180">
        <v>49737.81</v>
      </c>
      <c r="BK90" s="180">
        <v>14953</v>
      </c>
      <c r="BL90" s="180">
        <v>160661.76999999999</v>
      </c>
      <c r="BM90" s="180">
        <v>75661.77</v>
      </c>
      <c r="BN90" s="181"/>
      <c r="BO90" s="181"/>
      <c r="BP90" s="180">
        <v>85000</v>
      </c>
      <c r="BQ90" s="181"/>
      <c r="BR90" s="181"/>
    </row>
    <row r="91" spans="1:70" ht="11.25" hidden="1" customHeight="1" outlineLevel="3" x14ac:dyDescent="0.2">
      <c r="A91" s="178" t="s">
        <v>329</v>
      </c>
      <c r="B91" s="179">
        <v>41</v>
      </c>
      <c r="C91" s="179">
        <v>328</v>
      </c>
      <c r="D91" s="180">
        <v>468600.4</v>
      </c>
      <c r="E91" s="180">
        <v>1939538.86</v>
      </c>
      <c r="F91" s="180">
        <v>864705.88</v>
      </c>
      <c r="G91" s="181"/>
      <c r="H91" s="181"/>
      <c r="I91" s="181"/>
      <c r="J91" s="181"/>
      <c r="K91" s="181"/>
      <c r="L91" s="181"/>
      <c r="M91" s="181"/>
      <c r="N91" s="189"/>
      <c r="O91" s="189"/>
      <c r="P91" s="181"/>
      <c r="Q91" s="181"/>
      <c r="R91" s="180">
        <v>268707.52</v>
      </c>
      <c r="S91" s="181"/>
      <c r="T91" s="181"/>
      <c r="U91" s="181"/>
      <c r="V91" s="181"/>
      <c r="W91" s="181"/>
      <c r="X91" s="181"/>
      <c r="Y91" s="189"/>
      <c r="Z91" s="189"/>
      <c r="AA91" s="181"/>
      <c r="AB91" s="180">
        <v>99948.99</v>
      </c>
      <c r="AC91" s="181"/>
      <c r="AD91" s="181"/>
      <c r="AE91" s="180">
        <v>216176.47</v>
      </c>
      <c r="AF91" s="181"/>
      <c r="AG91" s="180">
        <v>490000</v>
      </c>
      <c r="AH91" s="189"/>
      <c r="AI91" s="181"/>
      <c r="AJ91" s="180">
        <v>509602.46</v>
      </c>
      <c r="AK91" s="181"/>
      <c r="AL91" s="181"/>
      <c r="AM91" s="180">
        <v>161808.5</v>
      </c>
      <c r="AN91" s="181"/>
      <c r="AO91" s="181"/>
      <c r="AP91" s="181"/>
      <c r="AQ91" s="181"/>
      <c r="AR91" s="181"/>
      <c r="AS91" s="180">
        <v>8812.08</v>
      </c>
      <c r="AT91" s="179">
        <v>596</v>
      </c>
      <c r="AU91" s="181"/>
      <c r="AV91" s="180">
        <v>114432</v>
      </c>
      <c r="AW91" s="181"/>
      <c r="AX91" s="180">
        <v>30000</v>
      </c>
      <c r="AY91" s="181"/>
      <c r="AZ91" s="181"/>
      <c r="BA91" s="180">
        <v>193953.88</v>
      </c>
      <c r="BB91" s="180">
        <v>1898536.8</v>
      </c>
      <c r="BC91" s="180">
        <v>1021145.8</v>
      </c>
      <c r="BD91" s="180">
        <v>877391</v>
      </c>
      <c r="BE91" s="181"/>
      <c r="BF91" s="181"/>
      <c r="BG91" s="181"/>
      <c r="BH91" s="180">
        <v>184955.58</v>
      </c>
      <c r="BI91" s="180">
        <v>19125</v>
      </c>
      <c r="BJ91" s="180">
        <v>134591.57999999999</v>
      </c>
      <c r="BK91" s="180">
        <v>31239</v>
      </c>
      <c r="BL91" s="180">
        <v>321453.88</v>
      </c>
      <c r="BM91" s="180">
        <v>193953.88</v>
      </c>
      <c r="BN91" s="181"/>
      <c r="BO91" s="181"/>
      <c r="BP91" s="180">
        <v>127500</v>
      </c>
      <c r="BQ91" s="181"/>
      <c r="BR91" s="181"/>
    </row>
    <row r="92" spans="1:70" ht="11.25" hidden="1" customHeight="1" outlineLevel="2" x14ac:dyDescent="0.2">
      <c r="A92" s="176" t="s">
        <v>330</v>
      </c>
      <c r="B92" s="177">
        <v>158</v>
      </c>
      <c r="C92" s="174">
        <v>1264</v>
      </c>
      <c r="D92" s="174">
        <v>367090.79</v>
      </c>
      <c r="E92" s="174">
        <v>1920244.81</v>
      </c>
      <c r="F92" s="174">
        <v>1375723.53</v>
      </c>
      <c r="G92" s="175"/>
      <c r="H92" s="175"/>
      <c r="I92" s="175"/>
      <c r="J92" s="175"/>
      <c r="K92" s="175"/>
      <c r="L92" s="175"/>
      <c r="M92" s="175"/>
      <c r="N92" s="191"/>
      <c r="O92" s="191"/>
      <c r="P92" s="175"/>
      <c r="Q92" s="175"/>
      <c r="R92" s="174">
        <v>73942.399999999994</v>
      </c>
      <c r="S92" s="175"/>
      <c r="T92" s="175"/>
      <c r="U92" s="175"/>
      <c r="V92" s="175"/>
      <c r="W92" s="175"/>
      <c r="X92" s="175"/>
      <c r="Y92" s="191"/>
      <c r="Z92" s="191"/>
      <c r="AA92" s="175"/>
      <c r="AB92" s="175"/>
      <c r="AC92" s="175"/>
      <c r="AD92" s="175"/>
      <c r="AE92" s="174">
        <v>343930.88</v>
      </c>
      <c r="AF92" s="175"/>
      <c r="AG92" s="174">
        <v>126648</v>
      </c>
      <c r="AH92" s="191"/>
      <c r="AI92" s="175"/>
      <c r="AJ92" s="174">
        <v>342592.99</v>
      </c>
      <c r="AK92" s="175"/>
      <c r="AL92" s="174">
        <v>3000</v>
      </c>
      <c r="AM92" s="174">
        <v>138822.04999999999</v>
      </c>
      <c r="AN92" s="175"/>
      <c r="AO92" s="175"/>
      <c r="AP92" s="175"/>
      <c r="AQ92" s="175"/>
      <c r="AR92" s="175"/>
      <c r="AS92" s="174">
        <v>6362.46</v>
      </c>
      <c r="AT92" s="174">
        <v>2384</v>
      </c>
      <c r="AU92" s="175"/>
      <c r="AV92" s="175"/>
      <c r="AW92" s="175"/>
      <c r="AX92" s="175"/>
      <c r="AY92" s="175"/>
      <c r="AZ92" s="175"/>
      <c r="BA92" s="174">
        <v>192024.48</v>
      </c>
      <c r="BB92" s="174">
        <v>1583503.42</v>
      </c>
      <c r="BC92" s="174">
        <v>1408730.22</v>
      </c>
      <c r="BD92" s="174">
        <v>174773.2</v>
      </c>
      <c r="BE92" s="175"/>
      <c r="BF92" s="175"/>
      <c r="BG92" s="174">
        <v>361239.19</v>
      </c>
      <c r="BH92" s="174">
        <v>192984.93</v>
      </c>
      <c r="BI92" s="174">
        <v>28804</v>
      </c>
      <c r="BJ92" s="174">
        <v>105375.93</v>
      </c>
      <c r="BK92" s="174">
        <v>58805</v>
      </c>
      <c r="BL92" s="174">
        <v>532024.48</v>
      </c>
      <c r="BM92" s="174">
        <v>192024.48</v>
      </c>
      <c r="BN92" s="175"/>
      <c r="BO92" s="175"/>
      <c r="BP92" s="174">
        <v>340000</v>
      </c>
      <c r="BQ92" s="175"/>
      <c r="BR92" s="175"/>
    </row>
    <row r="93" spans="1:70" ht="11.25" hidden="1" customHeight="1" outlineLevel="3" x14ac:dyDescent="0.2">
      <c r="A93" s="178" t="s">
        <v>331</v>
      </c>
      <c r="B93" s="179">
        <v>79</v>
      </c>
      <c r="C93" s="179">
        <v>632</v>
      </c>
      <c r="D93" s="180">
        <v>122895.39</v>
      </c>
      <c r="E93" s="180">
        <v>636244.81000000006</v>
      </c>
      <c r="F93" s="180">
        <v>415723.53</v>
      </c>
      <c r="G93" s="181"/>
      <c r="H93" s="181"/>
      <c r="I93" s="181"/>
      <c r="J93" s="181"/>
      <c r="K93" s="181"/>
      <c r="L93" s="181"/>
      <c r="M93" s="181"/>
      <c r="N93" s="189"/>
      <c r="O93" s="189"/>
      <c r="P93" s="181"/>
      <c r="Q93" s="181"/>
      <c r="R93" s="180">
        <v>73942.399999999994</v>
      </c>
      <c r="S93" s="181"/>
      <c r="T93" s="181"/>
      <c r="U93" s="181"/>
      <c r="V93" s="181"/>
      <c r="W93" s="181"/>
      <c r="X93" s="181"/>
      <c r="Y93" s="189"/>
      <c r="Z93" s="189"/>
      <c r="AA93" s="181"/>
      <c r="AB93" s="181"/>
      <c r="AC93" s="181"/>
      <c r="AD93" s="181"/>
      <c r="AE93" s="180">
        <v>103930.88</v>
      </c>
      <c r="AF93" s="181"/>
      <c r="AG93" s="180">
        <v>42648</v>
      </c>
      <c r="AH93" s="189"/>
      <c r="AI93" s="181"/>
      <c r="AJ93" s="180">
        <v>112440.99</v>
      </c>
      <c r="AK93" s="181"/>
      <c r="AL93" s="180">
        <v>1000</v>
      </c>
      <c r="AM93" s="180">
        <v>40262.050000000003</v>
      </c>
      <c r="AN93" s="181"/>
      <c r="AO93" s="181"/>
      <c r="AP93" s="181"/>
      <c r="AQ93" s="181"/>
      <c r="AR93" s="181"/>
      <c r="AS93" s="180">
        <v>6362.46</v>
      </c>
      <c r="AT93" s="180">
        <v>1192</v>
      </c>
      <c r="AU93" s="181"/>
      <c r="AV93" s="181"/>
      <c r="AW93" s="181"/>
      <c r="AX93" s="181"/>
      <c r="AY93" s="181"/>
      <c r="AZ93" s="181"/>
      <c r="BA93" s="180">
        <v>63624.480000000003</v>
      </c>
      <c r="BB93" s="180">
        <v>526162.02</v>
      </c>
      <c r="BC93" s="180">
        <v>423678.82</v>
      </c>
      <c r="BD93" s="180">
        <v>102483.2</v>
      </c>
      <c r="BE93" s="181"/>
      <c r="BF93" s="181"/>
      <c r="BG93" s="180">
        <v>120537.19</v>
      </c>
      <c r="BH93" s="180">
        <v>63942.93</v>
      </c>
      <c r="BI93" s="180">
        <v>9544</v>
      </c>
      <c r="BJ93" s="180">
        <v>34356.93</v>
      </c>
      <c r="BK93" s="180">
        <v>20042</v>
      </c>
      <c r="BL93" s="180">
        <v>233624.48</v>
      </c>
      <c r="BM93" s="180">
        <v>63624.480000000003</v>
      </c>
      <c r="BN93" s="181"/>
      <c r="BO93" s="181"/>
      <c r="BP93" s="180">
        <v>170000</v>
      </c>
      <c r="BQ93" s="181"/>
      <c r="BR93" s="181"/>
    </row>
    <row r="94" spans="1:70" ht="11.25" hidden="1" customHeight="1" outlineLevel="3" x14ac:dyDescent="0.2">
      <c r="A94" s="178" t="s">
        <v>332</v>
      </c>
      <c r="B94" s="179">
        <v>79</v>
      </c>
      <c r="C94" s="179">
        <v>632</v>
      </c>
      <c r="D94" s="180">
        <v>244195.4</v>
      </c>
      <c r="E94" s="180">
        <v>1284000</v>
      </c>
      <c r="F94" s="180">
        <v>960000</v>
      </c>
      <c r="G94" s="181"/>
      <c r="H94" s="181"/>
      <c r="I94" s="181"/>
      <c r="J94" s="181"/>
      <c r="K94" s="181"/>
      <c r="L94" s="181"/>
      <c r="M94" s="181"/>
      <c r="N94" s="189"/>
      <c r="O94" s="189"/>
      <c r="P94" s="181"/>
      <c r="Q94" s="181"/>
      <c r="R94" s="181"/>
      <c r="S94" s="181"/>
      <c r="T94" s="181"/>
      <c r="U94" s="181"/>
      <c r="V94" s="181"/>
      <c r="W94" s="181"/>
      <c r="X94" s="181"/>
      <c r="Y94" s="189"/>
      <c r="Z94" s="189"/>
      <c r="AA94" s="181"/>
      <c r="AB94" s="181"/>
      <c r="AC94" s="181"/>
      <c r="AD94" s="181"/>
      <c r="AE94" s="180">
        <v>240000</v>
      </c>
      <c r="AF94" s="181"/>
      <c r="AG94" s="180">
        <v>84000</v>
      </c>
      <c r="AH94" s="189"/>
      <c r="AI94" s="181"/>
      <c r="AJ94" s="180">
        <v>230152</v>
      </c>
      <c r="AK94" s="181"/>
      <c r="AL94" s="180">
        <v>2000</v>
      </c>
      <c r="AM94" s="180">
        <v>98560</v>
      </c>
      <c r="AN94" s="181"/>
      <c r="AO94" s="181"/>
      <c r="AP94" s="181"/>
      <c r="AQ94" s="181"/>
      <c r="AR94" s="181"/>
      <c r="AS94" s="181"/>
      <c r="AT94" s="180">
        <v>1192</v>
      </c>
      <c r="AU94" s="181"/>
      <c r="AV94" s="181"/>
      <c r="AW94" s="181"/>
      <c r="AX94" s="181"/>
      <c r="AY94" s="181"/>
      <c r="AZ94" s="181"/>
      <c r="BA94" s="180">
        <v>128400</v>
      </c>
      <c r="BB94" s="180">
        <v>1057341.3999999999</v>
      </c>
      <c r="BC94" s="180">
        <v>985051.4</v>
      </c>
      <c r="BD94" s="180">
        <v>72290</v>
      </c>
      <c r="BE94" s="181"/>
      <c r="BF94" s="181"/>
      <c r="BG94" s="180">
        <v>240702</v>
      </c>
      <c r="BH94" s="180">
        <v>129042</v>
      </c>
      <c r="BI94" s="180">
        <v>19260</v>
      </c>
      <c r="BJ94" s="180">
        <v>71019</v>
      </c>
      <c r="BK94" s="180">
        <v>38763</v>
      </c>
      <c r="BL94" s="180">
        <v>298400</v>
      </c>
      <c r="BM94" s="180">
        <v>128400</v>
      </c>
      <c r="BN94" s="181"/>
      <c r="BO94" s="181"/>
      <c r="BP94" s="180">
        <v>170000</v>
      </c>
      <c r="BQ94" s="181"/>
      <c r="BR94" s="181"/>
    </row>
    <row r="95" spans="1:70" ht="11.25" customHeight="1" outlineLevel="1" x14ac:dyDescent="0.2">
      <c r="A95" s="173" t="s">
        <v>333</v>
      </c>
      <c r="B95" s="174">
        <v>1373</v>
      </c>
      <c r="C95" s="174">
        <v>11009.2</v>
      </c>
      <c r="D95" s="174">
        <v>2109198.02</v>
      </c>
      <c r="E95" s="174">
        <v>41698572</v>
      </c>
      <c r="F95" s="174">
        <v>13048546.369999999</v>
      </c>
      <c r="G95" s="174">
        <v>26671.68</v>
      </c>
      <c r="H95" s="175"/>
      <c r="I95" s="175"/>
      <c r="J95" s="175"/>
      <c r="K95" s="177">
        <v>932.96</v>
      </c>
      <c r="L95" s="174">
        <v>4664.8</v>
      </c>
      <c r="M95" s="174">
        <v>422919.67999999999</v>
      </c>
      <c r="N95" s="183">
        <v>819008.01</v>
      </c>
      <c r="O95" s="191"/>
      <c r="P95" s="174">
        <v>2667.17</v>
      </c>
      <c r="Q95" s="175"/>
      <c r="R95" s="174">
        <v>986177.94</v>
      </c>
      <c r="S95" s="175"/>
      <c r="T95" s="175">
        <v>47844.6</v>
      </c>
      <c r="U95" s="175"/>
      <c r="V95" s="174">
        <v>2851.2</v>
      </c>
      <c r="W95" s="174">
        <v>107896.66</v>
      </c>
      <c r="X95" s="175"/>
      <c r="Y95" s="191"/>
      <c r="Z95" s="191"/>
      <c r="AA95" s="174">
        <v>6667.92</v>
      </c>
      <c r="AB95" s="175"/>
      <c r="AC95" s="175"/>
      <c r="AD95" s="175"/>
      <c r="AE95" s="174">
        <v>2756544.2</v>
      </c>
      <c r="AF95" s="174">
        <v>107976.41</v>
      </c>
      <c r="AG95" s="174">
        <v>1185021</v>
      </c>
      <c r="AH95" s="191"/>
      <c r="AI95" s="175">
        <v>136679</v>
      </c>
      <c r="AJ95" s="174">
        <v>3965017.37</v>
      </c>
      <c r="AK95" s="174">
        <v>44000</v>
      </c>
      <c r="AL95" s="174">
        <v>55000</v>
      </c>
      <c r="AM95" s="174"/>
      <c r="AN95" s="175">
        <v>1000</v>
      </c>
      <c r="AO95" s="174">
        <v>1012911.56</v>
      </c>
      <c r="AP95" s="175"/>
      <c r="AQ95" s="175">
        <v>422859.83</v>
      </c>
      <c r="AR95" s="175"/>
      <c r="AS95" s="174"/>
      <c r="AT95" s="174">
        <v>153562.99</v>
      </c>
      <c r="AU95" s="174">
        <v>26820</v>
      </c>
      <c r="AV95" s="175">
        <v>11611.79</v>
      </c>
      <c r="AW95" s="174"/>
      <c r="AX95" s="174">
        <v>7301</v>
      </c>
      <c r="AY95" s="174">
        <v>507181.87</v>
      </c>
      <c r="AZ95" s="174">
        <v>29485.42</v>
      </c>
      <c r="BA95" s="174">
        <v>8188.78</v>
      </c>
      <c r="BB95" s="174">
        <v>1685094.13</v>
      </c>
      <c r="BC95" s="174">
        <v>12816429.939999999</v>
      </c>
      <c r="BD95" s="174">
        <v>11005497.42</v>
      </c>
      <c r="BE95" s="175">
        <v>1810932.52</v>
      </c>
      <c r="BF95" s="175"/>
      <c r="BG95" s="174"/>
      <c r="BH95" s="174">
        <v>4146867.56</v>
      </c>
      <c r="BI95" s="174">
        <v>617497</v>
      </c>
      <c r="BJ95" s="174">
        <v>2231849.56</v>
      </c>
      <c r="BK95" s="174">
        <v>1297521</v>
      </c>
      <c r="BL95" s="174">
        <v>529011</v>
      </c>
      <c r="BM95" s="174">
        <v>1347321.18</v>
      </c>
      <c r="BN95" s="175"/>
      <c r="BO95" s="174">
        <v>933503.65</v>
      </c>
      <c r="BP95" s="174">
        <v>3102500</v>
      </c>
      <c r="BQ95" s="175"/>
      <c r="BR95" s="175"/>
    </row>
    <row r="96" spans="1:70" ht="11.25" customHeight="1" outlineLevel="2" collapsed="1" x14ac:dyDescent="0.2">
      <c r="A96" s="214" t="s">
        <v>334</v>
      </c>
      <c r="B96" s="215">
        <v>60</v>
      </c>
      <c r="C96" s="215">
        <v>505.2</v>
      </c>
      <c r="D96" s="216">
        <v>94965.83</v>
      </c>
      <c r="E96" s="216">
        <v>1675349.51</v>
      </c>
      <c r="F96" s="216">
        <v>395484.62</v>
      </c>
      <c r="G96" s="216">
        <v>26671.68</v>
      </c>
      <c r="H96" s="217"/>
      <c r="I96" s="217"/>
      <c r="J96" s="217"/>
      <c r="K96" s="215">
        <v>932.96</v>
      </c>
      <c r="L96" s="216">
        <v>4664.8</v>
      </c>
      <c r="M96" s="216">
        <v>39548.480000000003</v>
      </c>
      <c r="N96" s="216">
        <v>113625</v>
      </c>
      <c r="O96" s="217"/>
      <c r="P96" s="216">
        <v>2667.17</v>
      </c>
      <c r="Q96" s="217"/>
      <c r="R96" s="217">
        <v>91279.44</v>
      </c>
      <c r="S96" s="217"/>
      <c r="T96" s="217"/>
      <c r="U96" s="217"/>
      <c r="V96" s="216">
        <v>2851.2</v>
      </c>
      <c r="W96" s="216">
        <v>5297.76</v>
      </c>
      <c r="X96" s="217"/>
      <c r="Y96" s="217"/>
      <c r="Z96" s="217"/>
      <c r="AA96" s="216">
        <v>6667.92</v>
      </c>
      <c r="AB96" s="217"/>
      <c r="AC96" s="217"/>
      <c r="AD96" s="217"/>
      <c r="AE96" s="216">
        <v>92027.48</v>
      </c>
      <c r="AF96" s="217"/>
      <c r="AG96" s="216">
        <v>38325</v>
      </c>
      <c r="AH96" s="217"/>
      <c r="AI96" s="217"/>
      <c r="AJ96" s="216">
        <v>170156.59</v>
      </c>
      <c r="AK96" s="217"/>
      <c r="AL96" s="217"/>
      <c r="AM96" s="216"/>
      <c r="AN96" s="217"/>
      <c r="AO96" s="216">
        <v>33349.370000000003</v>
      </c>
      <c r="AP96" s="217"/>
      <c r="AQ96" s="217">
        <v>26935</v>
      </c>
      <c r="AR96" s="217"/>
      <c r="AS96" s="216"/>
      <c r="AT96" s="216">
        <v>6682.56</v>
      </c>
      <c r="AU96" s="216">
        <v>1490</v>
      </c>
      <c r="AV96" s="217">
        <v>1057.07</v>
      </c>
      <c r="AW96" s="217"/>
      <c r="AX96" s="216"/>
      <c r="AY96" s="217">
        <v>21381.18</v>
      </c>
      <c r="AZ96" s="216"/>
      <c r="BA96" s="216">
        <v>4055.76</v>
      </c>
      <c r="BB96" s="216">
        <v>75205.649999999994</v>
      </c>
      <c r="BC96" s="216">
        <v>553719.56000000006</v>
      </c>
      <c r="BD96" s="216">
        <v>441227.06</v>
      </c>
      <c r="BE96" s="217">
        <v>112492.5</v>
      </c>
      <c r="BF96" s="217"/>
      <c r="BG96" s="216"/>
      <c r="BH96" s="216">
        <v>165624.29999999999</v>
      </c>
      <c r="BI96" s="216">
        <v>21533</v>
      </c>
      <c r="BJ96" s="216">
        <v>91005.3</v>
      </c>
      <c r="BK96" s="216">
        <v>53086</v>
      </c>
      <c r="BL96" s="174">
        <v>23689</v>
      </c>
      <c r="BM96" s="174">
        <v>53397.94</v>
      </c>
      <c r="BN96" s="175"/>
      <c r="BO96" s="174">
        <v>130856.92</v>
      </c>
      <c r="BP96" s="174">
        <v>170000</v>
      </c>
      <c r="BQ96" s="175"/>
      <c r="BR96" s="175"/>
    </row>
    <row r="97" spans="1:70" ht="11.25" hidden="1" customHeight="1" outlineLevel="3" x14ac:dyDescent="0.2">
      <c r="A97" s="178" t="s">
        <v>335</v>
      </c>
      <c r="B97" s="179">
        <v>22</v>
      </c>
      <c r="C97" s="179">
        <v>176</v>
      </c>
      <c r="D97" s="180">
        <v>94965.83</v>
      </c>
      <c r="E97" s="180">
        <v>239841.03</v>
      </c>
      <c r="F97" s="180">
        <v>120448.9</v>
      </c>
      <c r="G97" s="181"/>
      <c r="H97" s="181"/>
      <c r="I97" s="181"/>
      <c r="J97" s="181"/>
      <c r="K97" s="181"/>
      <c r="L97" s="181"/>
      <c r="M97" s="180">
        <v>12044.9</v>
      </c>
      <c r="N97" s="190">
        <v>75750</v>
      </c>
      <c r="O97" s="189"/>
      <c r="P97" s="181"/>
      <c r="Q97" s="181"/>
      <c r="R97" s="181"/>
      <c r="S97" s="181"/>
      <c r="T97" s="181"/>
      <c r="U97" s="181"/>
      <c r="V97" s="181"/>
      <c r="W97" s="180">
        <v>1485</v>
      </c>
      <c r="X97" s="181"/>
      <c r="Y97" s="189"/>
      <c r="Z97" s="189"/>
      <c r="AA97" s="181"/>
      <c r="AB97" s="181"/>
      <c r="AC97" s="181"/>
      <c r="AD97" s="181"/>
      <c r="AE97" s="180">
        <v>30112.23</v>
      </c>
      <c r="AF97" s="181"/>
      <c r="AG97" s="181"/>
      <c r="AH97" s="189"/>
      <c r="AI97" s="181"/>
      <c r="AJ97" s="180">
        <v>47531.02</v>
      </c>
      <c r="AK97" s="181"/>
      <c r="AL97" s="181"/>
      <c r="AM97" s="181"/>
      <c r="AN97" s="181"/>
      <c r="AO97" s="181"/>
      <c r="AP97" s="181"/>
      <c r="AQ97" s="181"/>
      <c r="AR97" s="181"/>
      <c r="AS97" s="180"/>
      <c r="AT97" s="179">
        <v>1569.73</v>
      </c>
      <c r="AU97" s="181">
        <v>596</v>
      </c>
      <c r="AV97" s="181"/>
      <c r="AW97" s="181"/>
      <c r="AX97" s="180"/>
      <c r="AY97" s="181">
        <v>21381.18</v>
      </c>
      <c r="AZ97" s="181"/>
      <c r="BA97" s="180"/>
      <c r="BB97" s="180">
        <v>23984.11</v>
      </c>
      <c r="BC97" s="180">
        <v>204432.85</v>
      </c>
      <c r="BD97" s="181">
        <v>204432.85</v>
      </c>
      <c r="BE97" s="181"/>
      <c r="BF97" s="181"/>
      <c r="BG97" s="181"/>
      <c r="BH97" s="180">
        <v>20506.41</v>
      </c>
      <c r="BI97" s="181"/>
      <c r="BJ97" s="180">
        <v>12951.41</v>
      </c>
      <c r="BK97" s="180">
        <v>7555</v>
      </c>
      <c r="BL97" s="180">
        <v>7555</v>
      </c>
      <c r="BM97" s="180">
        <v>23984.11</v>
      </c>
      <c r="BN97" s="181"/>
      <c r="BO97" s="180">
        <v>130856.92</v>
      </c>
      <c r="BP97" s="180">
        <v>85000</v>
      </c>
      <c r="BQ97" s="181"/>
      <c r="BR97" s="181"/>
    </row>
    <row r="98" spans="1:70" ht="11.25" hidden="1" customHeight="1" outlineLevel="3" x14ac:dyDescent="0.2">
      <c r="A98" s="178" t="s">
        <v>387</v>
      </c>
      <c r="B98" s="179">
        <v>38</v>
      </c>
      <c r="C98" s="179">
        <v>329.2</v>
      </c>
      <c r="D98" s="181"/>
      <c r="E98" s="180">
        <v>512215.25</v>
      </c>
      <c r="F98" s="180">
        <v>247660.97</v>
      </c>
      <c r="G98" s="180">
        <v>26671.68</v>
      </c>
      <c r="H98" s="181"/>
      <c r="I98" s="181"/>
      <c r="J98" s="181"/>
      <c r="K98" s="179">
        <v>932.96</v>
      </c>
      <c r="L98" s="180">
        <v>4664.8</v>
      </c>
      <c r="M98" s="180">
        <v>24766.1</v>
      </c>
      <c r="N98" s="189"/>
      <c r="O98" s="189"/>
      <c r="P98" s="180">
        <v>2667.17</v>
      </c>
      <c r="Q98" s="181"/>
      <c r="R98" s="181">
        <v>91279.44</v>
      </c>
      <c r="S98" s="181"/>
      <c r="T98" s="181"/>
      <c r="U98" s="181"/>
      <c r="V98" s="180">
        <v>2851.2</v>
      </c>
      <c r="W98" s="180">
        <v>3812.76</v>
      </c>
      <c r="X98" s="181"/>
      <c r="Y98" s="189"/>
      <c r="Z98" s="189"/>
      <c r="AA98" s="180">
        <v>6667.92</v>
      </c>
      <c r="AB98" s="181"/>
      <c r="AC98" s="181"/>
      <c r="AD98" s="181"/>
      <c r="AE98" s="180">
        <v>61915.25</v>
      </c>
      <c r="AF98" s="181"/>
      <c r="AG98" s="180">
        <v>38325</v>
      </c>
      <c r="AH98" s="189"/>
      <c r="AI98" s="181"/>
      <c r="AJ98" s="180">
        <v>122625.57</v>
      </c>
      <c r="AK98" s="181"/>
      <c r="AL98" s="181"/>
      <c r="AM98" s="180"/>
      <c r="AN98" s="181"/>
      <c r="AO98" s="180">
        <v>33349.370000000003</v>
      </c>
      <c r="AP98" s="181"/>
      <c r="AQ98" s="181">
        <v>26935</v>
      </c>
      <c r="AR98" s="181"/>
      <c r="AS98" s="180"/>
      <c r="AT98" s="179">
        <v>5112.83</v>
      </c>
      <c r="AU98" s="180">
        <v>894</v>
      </c>
      <c r="AV98" s="181">
        <v>1057.07</v>
      </c>
      <c r="AW98" s="181"/>
      <c r="AX98" s="181"/>
      <c r="AY98" s="181"/>
      <c r="AZ98" s="180"/>
      <c r="BA98" s="180">
        <v>4055.76</v>
      </c>
      <c r="BB98" s="180">
        <v>51221.54</v>
      </c>
      <c r="BC98" s="180">
        <v>349286.71</v>
      </c>
      <c r="BD98" s="180">
        <v>236794.21</v>
      </c>
      <c r="BE98" s="181">
        <v>112492.5</v>
      </c>
      <c r="BF98" s="181"/>
      <c r="BG98" s="180"/>
      <c r="BH98" s="180">
        <v>51477.4</v>
      </c>
      <c r="BI98" s="180">
        <v>7683</v>
      </c>
      <c r="BJ98" s="180">
        <v>27660.400000000001</v>
      </c>
      <c r="BK98" s="180">
        <v>16134</v>
      </c>
      <c r="BL98" s="180">
        <v>16134</v>
      </c>
      <c r="BM98" s="180">
        <v>29413.83</v>
      </c>
      <c r="BN98" s="181"/>
      <c r="BO98" s="181"/>
      <c r="BP98" s="180">
        <v>85000</v>
      </c>
      <c r="BQ98" s="181"/>
      <c r="BR98" s="181"/>
    </row>
    <row r="99" spans="1:70" ht="11.25" customHeight="1" outlineLevel="2" collapsed="1" x14ac:dyDescent="0.2">
      <c r="A99" s="214" t="s">
        <v>337</v>
      </c>
      <c r="B99" s="215">
        <v>148</v>
      </c>
      <c r="C99" s="216">
        <v>1184</v>
      </c>
      <c r="D99" s="216">
        <v>129004.85</v>
      </c>
      <c r="E99" s="216">
        <v>4463987.84</v>
      </c>
      <c r="F99" s="216">
        <v>1190236.01</v>
      </c>
      <c r="G99" s="217"/>
      <c r="H99" s="217"/>
      <c r="I99" s="217"/>
      <c r="J99" s="217"/>
      <c r="K99" s="217"/>
      <c r="L99" s="217"/>
      <c r="M99" s="216">
        <v>6728.22</v>
      </c>
      <c r="N99" s="216">
        <v>37875</v>
      </c>
      <c r="O99" s="217"/>
      <c r="P99" s="217"/>
      <c r="Q99" s="217"/>
      <c r="R99" s="216">
        <v>181212.52</v>
      </c>
      <c r="S99" s="217"/>
      <c r="T99" s="217"/>
      <c r="U99" s="217"/>
      <c r="V99" s="217"/>
      <c r="W99" s="216">
        <v>6522.95</v>
      </c>
      <c r="X99" s="217"/>
      <c r="Y99" s="217"/>
      <c r="Z99" s="217"/>
      <c r="AA99" s="217"/>
      <c r="AB99" s="217"/>
      <c r="AC99" s="217"/>
      <c r="AD99" s="217"/>
      <c r="AE99" s="216">
        <v>297559.01</v>
      </c>
      <c r="AF99" s="217"/>
      <c r="AG99" s="216">
        <v>102470</v>
      </c>
      <c r="AH99" s="217"/>
      <c r="AI99" s="217"/>
      <c r="AJ99" s="216">
        <v>410577.77</v>
      </c>
      <c r="AK99" s="216">
        <v>5000</v>
      </c>
      <c r="AL99" s="216">
        <v>4000</v>
      </c>
      <c r="AM99" s="216"/>
      <c r="AN99" s="217"/>
      <c r="AO99" s="217">
        <v>122375.6</v>
      </c>
      <c r="AP99" s="217"/>
      <c r="AQ99" s="217"/>
      <c r="AR99" s="217"/>
      <c r="AS99" s="216"/>
      <c r="AT99" s="216">
        <v>6446.05</v>
      </c>
      <c r="AU99" s="217">
        <v>2682</v>
      </c>
      <c r="AV99" s="217"/>
      <c r="AW99" s="217"/>
      <c r="AX99" s="216"/>
      <c r="AY99" s="217">
        <v>91601.25</v>
      </c>
      <c r="AZ99" s="217"/>
      <c r="BA99" s="216"/>
      <c r="BB99" s="216">
        <v>178472.87</v>
      </c>
      <c r="BC99" s="216">
        <v>1405014.24</v>
      </c>
      <c r="BD99" s="216">
        <v>1167143.08</v>
      </c>
      <c r="BE99" s="217">
        <v>237871.16</v>
      </c>
      <c r="BF99" s="217"/>
      <c r="BG99" s="216"/>
      <c r="BH99" s="216">
        <v>448630.96</v>
      </c>
      <c r="BI99" s="216">
        <v>66960</v>
      </c>
      <c r="BJ99" s="216">
        <v>242848.96</v>
      </c>
      <c r="BK99" s="216">
        <v>138822</v>
      </c>
      <c r="BL99" s="174">
        <v>54423</v>
      </c>
      <c r="BM99" s="174">
        <v>152491.62</v>
      </c>
      <c r="BN99" s="175"/>
      <c r="BO99" s="175"/>
      <c r="BP99" s="174">
        <v>297500</v>
      </c>
      <c r="BQ99" s="175"/>
      <c r="BR99" s="175"/>
    </row>
    <row r="100" spans="1:70" ht="11.25" hidden="1" customHeight="1" outlineLevel="3" x14ac:dyDescent="0.2">
      <c r="A100" s="178" t="s">
        <v>338</v>
      </c>
      <c r="B100" s="179">
        <v>89</v>
      </c>
      <c r="C100" s="179">
        <v>712</v>
      </c>
      <c r="D100" s="180">
        <v>129004.85</v>
      </c>
      <c r="E100" s="180">
        <v>1140125.42</v>
      </c>
      <c r="F100" s="180">
        <v>714756.36</v>
      </c>
      <c r="G100" s="181"/>
      <c r="H100" s="181"/>
      <c r="I100" s="181"/>
      <c r="J100" s="181"/>
      <c r="K100" s="181"/>
      <c r="L100" s="181"/>
      <c r="M100" s="181"/>
      <c r="N100" s="189"/>
      <c r="O100" s="189"/>
      <c r="P100" s="181"/>
      <c r="Q100" s="181"/>
      <c r="R100" s="180">
        <v>181212.52</v>
      </c>
      <c r="S100" s="181"/>
      <c r="T100" s="181"/>
      <c r="U100" s="181"/>
      <c r="V100" s="181"/>
      <c r="W100" s="180">
        <v>5645.45</v>
      </c>
      <c r="X100" s="181"/>
      <c r="Y100" s="189"/>
      <c r="Z100" s="189"/>
      <c r="AA100" s="181"/>
      <c r="AB100" s="181"/>
      <c r="AC100" s="181"/>
      <c r="AD100" s="181"/>
      <c r="AE100" s="180">
        <v>178689.09</v>
      </c>
      <c r="AF100" s="181"/>
      <c r="AG100" s="180">
        <v>59822</v>
      </c>
      <c r="AH100" s="189"/>
      <c r="AI100" s="181"/>
      <c r="AJ100" s="180">
        <v>293465.08</v>
      </c>
      <c r="AK100" s="180">
        <v>3000</v>
      </c>
      <c r="AL100" s="180">
        <v>2000</v>
      </c>
      <c r="AM100" s="180"/>
      <c r="AN100" s="181"/>
      <c r="AO100" s="181">
        <v>81361.289999999994</v>
      </c>
      <c r="AP100" s="181"/>
      <c r="AQ100" s="181"/>
      <c r="AR100" s="181"/>
      <c r="AS100" s="181"/>
      <c r="AT100" s="180"/>
      <c r="AU100" s="181">
        <v>1490</v>
      </c>
      <c r="AV100" s="181"/>
      <c r="AW100" s="181"/>
      <c r="AX100" s="180"/>
      <c r="AY100" s="181">
        <v>91601.25</v>
      </c>
      <c r="AZ100" s="181"/>
      <c r="BA100" s="180"/>
      <c r="BB100" s="180">
        <v>114012.54</v>
      </c>
      <c r="BC100" s="180">
        <v>886398.25</v>
      </c>
      <c r="BD100" s="180">
        <v>686910.29</v>
      </c>
      <c r="BE100" s="181">
        <v>199487.96</v>
      </c>
      <c r="BF100" s="181"/>
      <c r="BG100" s="180"/>
      <c r="BH100" s="180">
        <v>114582.72</v>
      </c>
      <c r="BI100" s="180">
        <v>17102</v>
      </c>
      <c r="BJ100" s="180">
        <v>63362.720000000001</v>
      </c>
      <c r="BK100" s="180">
        <v>34118</v>
      </c>
      <c r="BL100" s="180">
        <v>34118</v>
      </c>
      <c r="BM100" s="180">
        <v>103262.54</v>
      </c>
      <c r="BN100" s="181"/>
      <c r="BO100" s="181"/>
      <c r="BP100" s="180">
        <v>170000</v>
      </c>
      <c r="BQ100" s="181"/>
      <c r="BR100" s="181"/>
    </row>
    <row r="101" spans="1:70" ht="11.25" hidden="1" customHeight="1" outlineLevel="3" x14ac:dyDescent="0.2">
      <c r="A101" s="178" t="s">
        <v>1039</v>
      </c>
      <c r="B101" s="179">
        <v>59</v>
      </c>
      <c r="C101" s="179">
        <v>472</v>
      </c>
      <c r="D101" s="181"/>
      <c r="E101" s="180">
        <v>644603.29</v>
      </c>
      <c r="F101" s="180">
        <v>475479.65</v>
      </c>
      <c r="G101" s="181"/>
      <c r="H101" s="181"/>
      <c r="I101" s="181"/>
      <c r="J101" s="181"/>
      <c r="K101" s="181"/>
      <c r="L101" s="181"/>
      <c r="M101" s="180">
        <v>6728.22</v>
      </c>
      <c r="N101" s="189"/>
      <c r="O101" s="189"/>
      <c r="P101" s="181"/>
      <c r="Q101" s="181"/>
      <c r="R101" s="181"/>
      <c r="S101" s="181"/>
      <c r="T101" s="181"/>
      <c r="U101" s="181"/>
      <c r="V101" s="181"/>
      <c r="W101" s="179">
        <v>877.5</v>
      </c>
      <c r="X101" s="181"/>
      <c r="Y101" s="189"/>
      <c r="Z101" s="189"/>
      <c r="AA101" s="181"/>
      <c r="AB101" s="181"/>
      <c r="AC101" s="181"/>
      <c r="AD101" s="181"/>
      <c r="AE101" s="180">
        <v>118869.92</v>
      </c>
      <c r="AF101" s="181"/>
      <c r="AG101" s="180">
        <v>42648</v>
      </c>
      <c r="AH101" s="189"/>
      <c r="AI101" s="181"/>
      <c r="AJ101" s="180">
        <v>117112.69</v>
      </c>
      <c r="AK101" s="180">
        <v>2000</v>
      </c>
      <c r="AL101" s="180">
        <v>2000</v>
      </c>
      <c r="AM101" s="180"/>
      <c r="AN101" s="181"/>
      <c r="AO101" s="181">
        <v>41014.31</v>
      </c>
      <c r="AP101" s="181"/>
      <c r="AQ101" s="181"/>
      <c r="AR101" s="181"/>
      <c r="AS101" s="180"/>
      <c r="AT101" s="179">
        <v>6446.05</v>
      </c>
      <c r="AU101" s="181">
        <v>1192</v>
      </c>
      <c r="AV101" s="181"/>
      <c r="AW101" s="181"/>
      <c r="AX101" s="181"/>
      <c r="AY101" s="181"/>
      <c r="AZ101" s="181"/>
      <c r="BA101" s="180"/>
      <c r="BB101" s="180">
        <v>64460.33</v>
      </c>
      <c r="BC101" s="180">
        <v>518615.99</v>
      </c>
      <c r="BD101" s="180">
        <v>480232.79</v>
      </c>
      <c r="BE101" s="181">
        <v>38383.199999999997</v>
      </c>
      <c r="BF101" s="181"/>
      <c r="BG101" s="180"/>
      <c r="BH101" s="180">
        <v>64782.58</v>
      </c>
      <c r="BI101" s="180">
        <v>9669</v>
      </c>
      <c r="BJ101" s="180">
        <v>34808.58</v>
      </c>
      <c r="BK101" s="180">
        <v>20305</v>
      </c>
      <c r="BL101" s="180">
        <v>20305</v>
      </c>
      <c r="BM101" s="180">
        <v>49229.08</v>
      </c>
      <c r="BN101" s="181"/>
      <c r="BO101" s="181"/>
      <c r="BP101" s="180">
        <v>127500</v>
      </c>
      <c r="BQ101" s="181"/>
      <c r="BR101" s="181"/>
    </row>
    <row r="102" spans="1:70" ht="11.25" customHeight="1" outlineLevel="2" collapsed="1" x14ac:dyDescent="0.2">
      <c r="A102" s="214" t="s">
        <v>1040</v>
      </c>
      <c r="B102" s="215">
        <v>79</v>
      </c>
      <c r="C102" s="215">
        <v>632</v>
      </c>
      <c r="D102" s="216">
        <v>115735.82</v>
      </c>
      <c r="E102" s="216">
        <v>1991503.12</v>
      </c>
      <c r="F102" s="216">
        <v>572045</v>
      </c>
      <c r="G102" s="217"/>
      <c r="H102" s="217"/>
      <c r="I102" s="217"/>
      <c r="J102" s="217"/>
      <c r="K102" s="217"/>
      <c r="L102" s="217"/>
      <c r="M102" s="216">
        <v>57204.5</v>
      </c>
      <c r="N102" s="217"/>
      <c r="O102" s="217"/>
      <c r="P102" s="217"/>
      <c r="Q102" s="217"/>
      <c r="R102" s="217"/>
      <c r="S102" s="217"/>
      <c r="T102" s="217"/>
      <c r="U102" s="217"/>
      <c r="V102" s="217"/>
      <c r="W102" s="216">
        <v>6750</v>
      </c>
      <c r="X102" s="217"/>
      <c r="Y102" s="217"/>
      <c r="Z102" s="217"/>
      <c r="AA102" s="217"/>
      <c r="AB102" s="217"/>
      <c r="AC102" s="217"/>
      <c r="AD102" s="217"/>
      <c r="AE102" s="216">
        <v>143011.25</v>
      </c>
      <c r="AF102" s="217"/>
      <c r="AG102" s="216">
        <v>57205</v>
      </c>
      <c r="AH102" s="217"/>
      <c r="AI102" s="217"/>
      <c r="AJ102" s="216">
        <v>185592.77</v>
      </c>
      <c r="AK102" s="216">
        <v>5000</v>
      </c>
      <c r="AL102" s="216">
        <v>2000</v>
      </c>
      <c r="AM102" s="216"/>
      <c r="AN102" s="217"/>
      <c r="AO102" s="217">
        <v>54009.4</v>
      </c>
      <c r="AP102" s="217"/>
      <c r="AQ102" s="217"/>
      <c r="AR102" s="217"/>
      <c r="AS102" s="216"/>
      <c r="AT102" s="216">
        <v>8247.74</v>
      </c>
      <c r="AU102" s="217">
        <v>1490</v>
      </c>
      <c r="AV102" s="217"/>
      <c r="AW102" s="217"/>
      <c r="AX102" s="216"/>
      <c r="AY102" s="217">
        <v>31224.03</v>
      </c>
      <c r="AZ102" s="217"/>
      <c r="BA102" s="216"/>
      <c r="BB102" s="216">
        <v>83621.600000000006</v>
      </c>
      <c r="BC102" s="216">
        <v>639333.03</v>
      </c>
      <c r="BD102" s="216">
        <v>587938.38</v>
      </c>
      <c r="BE102" s="217">
        <v>51394.65</v>
      </c>
      <c r="BF102" s="217"/>
      <c r="BG102" s="216"/>
      <c r="BH102" s="216">
        <v>200145.48</v>
      </c>
      <c r="BI102" s="216">
        <v>29872</v>
      </c>
      <c r="BJ102" s="216">
        <v>107538.48</v>
      </c>
      <c r="BK102" s="216">
        <v>62735</v>
      </c>
      <c r="BL102" s="174">
        <v>26342</v>
      </c>
      <c r="BM102" s="174">
        <v>68041.38</v>
      </c>
      <c r="BN102" s="175"/>
      <c r="BO102" s="175"/>
      <c r="BP102" s="174">
        <v>170000</v>
      </c>
      <c r="BQ102" s="175"/>
      <c r="BR102" s="175"/>
    </row>
    <row r="103" spans="1:70" ht="11.25" hidden="1" customHeight="1" outlineLevel="3" x14ac:dyDescent="0.2">
      <c r="A103" s="178" t="s">
        <v>339</v>
      </c>
      <c r="B103" s="179">
        <v>79</v>
      </c>
      <c r="C103" s="179">
        <v>632</v>
      </c>
      <c r="D103" s="180">
        <v>115735.82</v>
      </c>
      <c r="E103" s="180">
        <v>836215.75</v>
      </c>
      <c r="F103" s="180">
        <v>572045</v>
      </c>
      <c r="G103" s="181"/>
      <c r="H103" s="181"/>
      <c r="I103" s="181"/>
      <c r="J103" s="181"/>
      <c r="K103" s="181"/>
      <c r="L103" s="181"/>
      <c r="M103" s="180">
        <v>57204.5</v>
      </c>
      <c r="N103" s="189"/>
      <c r="O103" s="189"/>
      <c r="P103" s="181"/>
      <c r="Q103" s="181"/>
      <c r="R103" s="181"/>
      <c r="S103" s="181"/>
      <c r="T103" s="181"/>
      <c r="U103" s="181"/>
      <c r="V103" s="181"/>
      <c r="W103" s="180">
        <v>6750</v>
      </c>
      <c r="X103" s="181"/>
      <c r="Y103" s="189"/>
      <c r="Z103" s="189"/>
      <c r="AA103" s="181"/>
      <c r="AB103" s="181"/>
      <c r="AC103" s="181"/>
      <c r="AD103" s="181"/>
      <c r="AE103" s="180">
        <v>143011.25</v>
      </c>
      <c r="AF103" s="181"/>
      <c r="AG103" s="180">
        <v>57205</v>
      </c>
      <c r="AH103" s="189"/>
      <c r="AI103" s="181"/>
      <c r="AJ103" s="180">
        <v>185592.77</v>
      </c>
      <c r="AK103" s="180">
        <v>5000</v>
      </c>
      <c r="AL103" s="180">
        <v>2000</v>
      </c>
      <c r="AM103" s="180"/>
      <c r="AN103" s="181"/>
      <c r="AO103" s="181">
        <v>54009.4</v>
      </c>
      <c r="AP103" s="181"/>
      <c r="AQ103" s="181"/>
      <c r="AR103" s="181"/>
      <c r="AS103" s="180"/>
      <c r="AT103" s="180">
        <v>8247.74</v>
      </c>
      <c r="AU103" s="181">
        <v>1490</v>
      </c>
      <c r="AV103" s="181"/>
      <c r="AW103" s="181"/>
      <c r="AX103" s="180"/>
      <c r="AY103" s="181">
        <v>31224.03</v>
      </c>
      <c r="AZ103" s="181"/>
      <c r="BA103" s="180"/>
      <c r="BB103" s="180">
        <v>83621.600000000006</v>
      </c>
      <c r="BC103" s="180">
        <v>639333.03</v>
      </c>
      <c r="BD103" s="180">
        <v>587938.38</v>
      </c>
      <c r="BE103" s="181">
        <v>51394.65</v>
      </c>
      <c r="BF103" s="181"/>
      <c r="BG103" s="180"/>
      <c r="BH103" s="180">
        <v>84039.43</v>
      </c>
      <c r="BI103" s="180">
        <v>12543</v>
      </c>
      <c r="BJ103" s="180">
        <v>45154.43</v>
      </c>
      <c r="BK103" s="180">
        <v>26342</v>
      </c>
      <c r="BL103" s="180">
        <v>26342</v>
      </c>
      <c r="BM103" s="180">
        <v>68041.38</v>
      </c>
      <c r="BN103" s="181"/>
      <c r="BO103" s="181"/>
      <c r="BP103" s="180">
        <v>170000</v>
      </c>
      <c r="BQ103" s="181"/>
      <c r="BR103" s="181"/>
    </row>
    <row r="104" spans="1:70" ht="11.25" customHeight="1" outlineLevel="2" collapsed="1" x14ac:dyDescent="0.2">
      <c r="A104" s="214" t="s">
        <v>1041</v>
      </c>
      <c r="B104" s="215">
        <v>16</v>
      </c>
      <c r="C104" s="215">
        <v>128</v>
      </c>
      <c r="D104" s="217"/>
      <c r="E104" s="216">
        <v>1762873.83</v>
      </c>
      <c r="F104" s="216">
        <v>197615.55</v>
      </c>
      <c r="G104" s="217"/>
      <c r="H104" s="217"/>
      <c r="I104" s="217"/>
      <c r="J104" s="217"/>
      <c r="K104" s="217"/>
      <c r="L104" s="217"/>
      <c r="M104" s="216">
        <v>19761.560000000001</v>
      </c>
      <c r="N104" s="216">
        <v>37875</v>
      </c>
      <c r="O104" s="217"/>
      <c r="P104" s="217"/>
      <c r="Q104" s="217"/>
      <c r="R104" s="217"/>
      <c r="S104" s="217"/>
      <c r="T104" s="217"/>
      <c r="U104" s="217"/>
      <c r="V104" s="217"/>
      <c r="W104" s="215">
        <v>2331.8200000000002</v>
      </c>
      <c r="X104" s="217"/>
      <c r="Y104" s="217"/>
      <c r="Z104" s="217"/>
      <c r="AA104" s="217"/>
      <c r="AB104" s="217"/>
      <c r="AC104" s="217"/>
      <c r="AD104" s="217"/>
      <c r="AE104" s="216">
        <v>49403.89</v>
      </c>
      <c r="AF104" s="217"/>
      <c r="AG104" s="217"/>
      <c r="AH104" s="217"/>
      <c r="AI104" s="217"/>
      <c r="AJ104" s="216">
        <v>46322.57</v>
      </c>
      <c r="AK104" s="217">
        <v>1000</v>
      </c>
      <c r="AL104" s="216"/>
      <c r="AM104" s="216"/>
      <c r="AN104" s="217"/>
      <c r="AO104" s="217">
        <v>15720.15</v>
      </c>
      <c r="AP104" s="217"/>
      <c r="AQ104" s="217"/>
      <c r="AR104" s="217"/>
      <c r="AS104" s="216"/>
      <c r="AT104" s="217">
        <v>2691.13</v>
      </c>
      <c r="AU104" s="217"/>
      <c r="AV104" s="217"/>
      <c r="AW104" s="217"/>
      <c r="AX104" s="217"/>
      <c r="AY104" s="217"/>
      <c r="AZ104" s="217"/>
      <c r="BA104" s="216"/>
      <c r="BB104" s="217">
        <v>26911.29</v>
      </c>
      <c r="BC104" s="217">
        <v>88898.53</v>
      </c>
      <c r="BD104" s="217">
        <v>88898.53</v>
      </c>
      <c r="BE104" s="217"/>
      <c r="BF104" s="217"/>
      <c r="BG104" s="216"/>
      <c r="BH104" s="216">
        <v>177168.69</v>
      </c>
      <c r="BI104" s="216">
        <v>26443</v>
      </c>
      <c r="BJ104" s="216">
        <v>95193.69</v>
      </c>
      <c r="BK104" s="216">
        <v>55532</v>
      </c>
      <c r="BL104" s="174">
        <v>8477</v>
      </c>
      <c r="BM104" s="174">
        <v>11331.07</v>
      </c>
      <c r="BN104" s="175"/>
      <c r="BO104" s="175"/>
      <c r="BP104" s="174">
        <v>42500</v>
      </c>
      <c r="BQ104" s="175"/>
      <c r="BR104" s="175"/>
    </row>
    <row r="105" spans="1:70" ht="11.25" hidden="1" customHeight="1" outlineLevel="3" x14ac:dyDescent="0.2">
      <c r="A105" s="178" t="s">
        <v>269</v>
      </c>
      <c r="B105" s="179">
        <v>16</v>
      </c>
      <c r="C105" s="179">
        <v>128</v>
      </c>
      <c r="D105" s="181"/>
      <c r="E105" s="180">
        <v>269112.82</v>
      </c>
      <c r="F105" s="180">
        <v>197615.55</v>
      </c>
      <c r="G105" s="181"/>
      <c r="H105" s="181"/>
      <c r="I105" s="181"/>
      <c r="J105" s="181"/>
      <c r="K105" s="181"/>
      <c r="L105" s="181"/>
      <c r="M105" s="180">
        <v>19761.560000000001</v>
      </c>
      <c r="N105" s="189"/>
      <c r="O105" s="189"/>
      <c r="P105" s="181"/>
      <c r="Q105" s="181"/>
      <c r="R105" s="181"/>
      <c r="S105" s="181"/>
      <c r="T105" s="181"/>
      <c r="U105" s="181"/>
      <c r="V105" s="181"/>
      <c r="W105" s="179">
        <v>2331.8200000000002</v>
      </c>
      <c r="X105" s="181"/>
      <c r="Y105" s="189"/>
      <c r="Z105" s="189"/>
      <c r="AA105" s="181"/>
      <c r="AB105" s="181"/>
      <c r="AC105" s="181"/>
      <c r="AD105" s="181"/>
      <c r="AE105" s="180">
        <v>49403.89</v>
      </c>
      <c r="AF105" s="181"/>
      <c r="AG105" s="181"/>
      <c r="AH105" s="189"/>
      <c r="AI105" s="181"/>
      <c r="AJ105" s="180">
        <v>46322.57</v>
      </c>
      <c r="AK105" s="181">
        <v>1000</v>
      </c>
      <c r="AL105" s="180"/>
      <c r="AM105" s="180"/>
      <c r="AN105" s="181"/>
      <c r="AO105" s="181">
        <v>15720.15</v>
      </c>
      <c r="AP105" s="181"/>
      <c r="AQ105" s="181"/>
      <c r="AR105" s="181"/>
      <c r="AS105" s="180"/>
      <c r="AT105" s="181">
        <v>2691.13</v>
      </c>
      <c r="AU105" s="181"/>
      <c r="AV105" s="181"/>
      <c r="AW105" s="181"/>
      <c r="AX105" s="181"/>
      <c r="AY105" s="181"/>
      <c r="AZ105" s="181"/>
      <c r="BA105" s="180"/>
      <c r="BB105" s="181">
        <v>26911.29</v>
      </c>
      <c r="BC105" s="181">
        <v>88898.53</v>
      </c>
      <c r="BD105" s="181">
        <v>88898.53</v>
      </c>
      <c r="BE105" s="181"/>
      <c r="BF105" s="181"/>
      <c r="BG105" s="180"/>
      <c r="BH105" s="180">
        <v>27046.14</v>
      </c>
      <c r="BI105" s="180">
        <v>4037</v>
      </c>
      <c r="BJ105" s="180">
        <v>14532.14</v>
      </c>
      <c r="BK105" s="180">
        <v>8477</v>
      </c>
      <c r="BL105" s="180">
        <v>8477</v>
      </c>
      <c r="BM105" s="180">
        <v>11331.07</v>
      </c>
      <c r="BN105" s="181"/>
      <c r="BO105" s="181"/>
      <c r="BP105" s="180">
        <v>42500</v>
      </c>
      <c r="BQ105" s="181"/>
      <c r="BR105" s="181"/>
    </row>
    <row r="106" spans="1:70" ht="11.25" customHeight="1" outlineLevel="2" x14ac:dyDescent="0.2">
      <c r="A106" s="176" t="s">
        <v>340</v>
      </c>
      <c r="B106" s="177">
        <v>687</v>
      </c>
      <c r="C106" s="174">
        <v>5496</v>
      </c>
      <c r="D106" s="174">
        <v>1172570.79</v>
      </c>
      <c r="E106" s="174">
        <v>20411300.09</v>
      </c>
      <c r="F106" s="174">
        <v>6370800.25</v>
      </c>
      <c r="G106" s="175"/>
      <c r="H106" s="175"/>
      <c r="I106" s="175"/>
      <c r="J106" s="175"/>
      <c r="K106" s="175"/>
      <c r="L106" s="175"/>
      <c r="M106" s="174">
        <v>223527.62</v>
      </c>
      <c r="N106" s="183">
        <v>465876.54</v>
      </c>
      <c r="O106" s="191"/>
      <c r="P106" s="175"/>
      <c r="Q106" s="175"/>
      <c r="R106" s="174">
        <v>383180.52</v>
      </c>
      <c r="S106" s="175"/>
      <c r="T106" s="175">
        <v>47844.6</v>
      </c>
      <c r="U106" s="175"/>
      <c r="V106" s="175"/>
      <c r="W106" s="174">
        <v>56261.42</v>
      </c>
      <c r="X106" s="175"/>
      <c r="Y106" s="191"/>
      <c r="Z106" s="191"/>
      <c r="AA106" s="175"/>
      <c r="AB106" s="175"/>
      <c r="AC106" s="175"/>
      <c r="AD106" s="175"/>
      <c r="AE106" s="174">
        <v>1370865.49</v>
      </c>
      <c r="AF106" s="174">
        <v>107976.41</v>
      </c>
      <c r="AG106" s="174">
        <v>635072</v>
      </c>
      <c r="AH106" s="191"/>
      <c r="AI106" s="175">
        <v>136679</v>
      </c>
      <c r="AJ106" s="174">
        <v>1908090.54</v>
      </c>
      <c r="AK106" s="174">
        <v>22000</v>
      </c>
      <c r="AL106" s="174">
        <v>26000</v>
      </c>
      <c r="AM106" s="174"/>
      <c r="AN106" s="175">
        <v>1000</v>
      </c>
      <c r="AO106" s="174">
        <v>455843.49</v>
      </c>
      <c r="AP106" s="175"/>
      <c r="AQ106" s="175">
        <v>255685.54</v>
      </c>
      <c r="AR106" s="175"/>
      <c r="AS106" s="174"/>
      <c r="AT106" s="174">
        <v>81807.27</v>
      </c>
      <c r="AU106" s="175">
        <v>13708</v>
      </c>
      <c r="AV106" s="175"/>
      <c r="AW106" s="175"/>
      <c r="AX106" s="174"/>
      <c r="AY106" s="174">
        <v>188193.18</v>
      </c>
      <c r="AZ106" s="175">
        <v>29485.42</v>
      </c>
      <c r="BA106" s="174"/>
      <c r="BB106" s="174">
        <v>834367.64</v>
      </c>
      <c r="BC106" s="174">
        <v>6595109.6299999999</v>
      </c>
      <c r="BD106" s="174">
        <v>5716583.7300000004</v>
      </c>
      <c r="BE106" s="175">
        <v>878525.9</v>
      </c>
      <c r="BF106" s="175"/>
      <c r="BG106" s="174"/>
      <c r="BH106" s="174">
        <v>2010238.89</v>
      </c>
      <c r="BI106" s="174">
        <v>301779</v>
      </c>
      <c r="BJ106" s="174">
        <v>1080018.8899999999</v>
      </c>
      <c r="BK106" s="174">
        <v>628441</v>
      </c>
      <c r="BL106" s="174">
        <v>262823</v>
      </c>
      <c r="BM106" s="174">
        <v>670428.68999999994</v>
      </c>
      <c r="BN106" s="175"/>
      <c r="BO106" s="174">
        <v>802646.73</v>
      </c>
      <c r="BP106" s="174">
        <v>1572500</v>
      </c>
      <c r="BQ106" s="175"/>
      <c r="BR106" s="175"/>
    </row>
    <row r="107" spans="1:70" ht="11.25" customHeight="1" outlineLevel="3" x14ac:dyDescent="0.2">
      <c r="A107" s="206" t="s">
        <v>1042</v>
      </c>
      <c r="B107" s="208">
        <v>69</v>
      </c>
      <c r="C107" s="208">
        <v>552</v>
      </c>
      <c r="D107" s="209">
        <v>89147.13</v>
      </c>
      <c r="E107" s="209">
        <v>3251055.2</v>
      </c>
      <c r="F107" s="209">
        <v>1155972.18</v>
      </c>
      <c r="G107" s="213"/>
      <c r="H107" s="213"/>
      <c r="I107" s="213"/>
      <c r="J107" s="213"/>
      <c r="K107" s="213"/>
      <c r="L107" s="213"/>
      <c r="M107" s="213"/>
      <c r="N107" s="209">
        <v>151500</v>
      </c>
      <c r="O107" s="213"/>
      <c r="P107" s="213"/>
      <c r="Q107" s="213"/>
      <c r="R107" s="213"/>
      <c r="S107" s="213"/>
      <c r="T107" s="213"/>
      <c r="U107" s="213"/>
      <c r="V107" s="213"/>
      <c r="W107" s="209">
        <v>6136.36</v>
      </c>
      <c r="X107" s="213"/>
      <c r="Y107" s="213"/>
      <c r="Z107" s="213"/>
      <c r="AA107" s="213"/>
      <c r="AB107" s="213"/>
      <c r="AC107" s="213"/>
      <c r="AD107" s="213"/>
      <c r="AE107" s="209">
        <v>236879.55</v>
      </c>
      <c r="AF107" s="213"/>
      <c r="AG107" s="209">
        <v>114227</v>
      </c>
      <c r="AH107" s="213"/>
      <c r="AI107" s="213"/>
      <c r="AJ107" s="209">
        <v>464634.71</v>
      </c>
      <c r="AK107" s="209">
        <v>5000</v>
      </c>
      <c r="AL107" s="209">
        <v>5000</v>
      </c>
      <c r="AM107" s="213"/>
      <c r="AN107" s="213"/>
      <c r="AO107" s="209"/>
      <c r="AP107" s="213"/>
      <c r="AQ107" s="213">
        <v>255685.54</v>
      </c>
      <c r="AR107" s="213"/>
      <c r="AS107" s="209"/>
      <c r="AT107" s="209">
        <v>13047.63</v>
      </c>
      <c r="AU107" s="213">
        <v>1490</v>
      </c>
      <c r="AV107" s="213"/>
      <c r="AW107" s="213"/>
      <c r="AX107" s="209"/>
      <c r="AY107" s="209">
        <v>38722.43</v>
      </c>
      <c r="AZ107" s="213">
        <v>11425.5</v>
      </c>
      <c r="BA107" s="209"/>
      <c r="BB107" s="209">
        <v>134263.60999999999</v>
      </c>
      <c r="BC107" s="209">
        <v>738458.99</v>
      </c>
      <c r="BD107" s="209">
        <v>644654.68999999994</v>
      </c>
      <c r="BE107" s="213">
        <v>93804.3</v>
      </c>
      <c r="BF107" s="213"/>
      <c r="BG107" s="209"/>
      <c r="BH107" s="209">
        <v>326732.23</v>
      </c>
      <c r="BI107" s="209">
        <v>48767</v>
      </c>
      <c r="BJ107" s="209">
        <v>176680.23</v>
      </c>
      <c r="BK107" s="209">
        <v>101285</v>
      </c>
      <c r="BL107" s="180">
        <v>42291</v>
      </c>
      <c r="BM107" s="180">
        <v>108071.86</v>
      </c>
      <c r="BN107" s="181"/>
      <c r="BO107" s="180">
        <v>802646.73</v>
      </c>
      <c r="BP107" s="180">
        <v>170000</v>
      </c>
      <c r="BQ107" s="181"/>
      <c r="BR107" s="181"/>
    </row>
    <row r="108" spans="1:70" ht="11.25" customHeight="1" outlineLevel="3" x14ac:dyDescent="0.2">
      <c r="A108" s="210" t="s">
        <v>1043</v>
      </c>
      <c r="B108" s="211">
        <v>67</v>
      </c>
      <c r="C108" s="211">
        <v>536</v>
      </c>
      <c r="D108" s="212">
        <v>124746.33</v>
      </c>
      <c r="E108" s="212">
        <v>1583140.96</v>
      </c>
      <c r="F108" s="212">
        <v>592846.64</v>
      </c>
      <c r="G108" s="237"/>
      <c r="H108" s="237"/>
      <c r="I108" s="237"/>
      <c r="J108" s="237"/>
      <c r="K108" s="237"/>
      <c r="L108" s="237"/>
      <c r="M108" s="212">
        <v>59284.67</v>
      </c>
      <c r="N108" s="212">
        <v>171670.99</v>
      </c>
      <c r="O108" s="237"/>
      <c r="P108" s="237"/>
      <c r="Q108" s="237"/>
      <c r="R108" s="237"/>
      <c r="S108" s="237"/>
      <c r="T108" s="237"/>
      <c r="U108" s="237"/>
      <c r="V108" s="237"/>
      <c r="W108" s="212">
        <v>5982.95</v>
      </c>
      <c r="X108" s="237"/>
      <c r="Y108" s="237"/>
      <c r="Z108" s="237"/>
      <c r="AA108" s="237"/>
      <c r="AB108" s="237"/>
      <c r="AC108" s="237"/>
      <c r="AD108" s="237"/>
      <c r="AE108" s="212">
        <v>126759.98</v>
      </c>
      <c r="AF108" s="237"/>
      <c r="AG108" s="212">
        <v>67205</v>
      </c>
      <c r="AH108" s="237"/>
      <c r="AI108" s="237"/>
      <c r="AJ108" s="212">
        <v>155520.07999999999</v>
      </c>
      <c r="AK108" s="212">
        <v>5000</v>
      </c>
      <c r="AL108" s="212">
        <v>5000</v>
      </c>
      <c r="AM108" s="212"/>
      <c r="AN108" s="237"/>
      <c r="AO108" s="237">
        <v>53505.68</v>
      </c>
      <c r="AP108" s="237"/>
      <c r="AQ108" s="237"/>
      <c r="AR108" s="237"/>
      <c r="AS108" s="212"/>
      <c r="AT108" s="212">
        <v>7462.51</v>
      </c>
      <c r="AU108" s="237">
        <v>1490</v>
      </c>
      <c r="AV108" s="237"/>
      <c r="AW108" s="237"/>
      <c r="AX108" s="237"/>
      <c r="AY108" s="237"/>
      <c r="AZ108" s="237"/>
      <c r="BA108" s="212"/>
      <c r="BB108" s="212">
        <v>83061.89</v>
      </c>
      <c r="BC108" s="212">
        <v>671251.29</v>
      </c>
      <c r="BD108" s="212">
        <v>619856.64000000001</v>
      </c>
      <c r="BE108" s="237">
        <v>51394.65</v>
      </c>
      <c r="BF108" s="237"/>
      <c r="BG108" s="212"/>
      <c r="BH108" s="212">
        <v>158686.97</v>
      </c>
      <c r="BI108" s="212">
        <v>23691</v>
      </c>
      <c r="BJ108" s="212">
        <v>85126.97</v>
      </c>
      <c r="BK108" s="212">
        <v>49869</v>
      </c>
      <c r="BL108" s="180">
        <v>26165</v>
      </c>
      <c r="BM108" s="180">
        <v>67481.67</v>
      </c>
      <c r="BN108" s="181"/>
      <c r="BO108" s="181"/>
      <c r="BP108" s="180">
        <v>170000</v>
      </c>
      <c r="BQ108" s="181"/>
      <c r="BR108" s="181"/>
    </row>
    <row r="109" spans="1:70" ht="11.25" customHeight="1" outlineLevel="3" x14ac:dyDescent="0.2">
      <c r="A109" s="206" t="s">
        <v>1044</v>
      </c>
      <c r="B109" s="208">
        <v>73</v>
      </c>
      <c r="C109" s="208">
        <v>584</v>
      </c>
      <c r="D109" s="209">
        <v>125801.53</v>
      </c>
      <c r="E109" s="209">
        <v>1974262.49</v>
      </c>
      <c r="F109" s="209">
        <v>543198.03</v>
      </c>
      <c r="G109" s="213"/>
      <c r="H109" s="213"/>
      <c r="I109" s="213"/>
      <c r="J109" s="213"/>
      <c r="K109" s="213"/>
      <c r="L109" s="213"/>
      <c r="M109" s="209">
        <v>54319.81</v>
      </c>
      <c r="N109" s="209">
        <v>75589.850000000006</v>
      </c>
      <c r="O109" s="213"/>
      <c r="P109" s="213"/>
      <c r="Q109" s="213"/>
      <c r="R109" s="209">
        <v>127011.96</v>
      </c>
      <c r="S109" s="213"/>
      <c r="T109" s="213"/>
      <c r="U109" s="213"/>
      <c r="V109" s="213"/>
      <c r="W109" s="209">
        <v>5059.6099999999997</v>
      </c>
      <c r="X109" s="213"/>
      <c r="Y109" s="213"/>
      <c r="Z109" s="213"/>
      <c r="AA109" s="213"/>
      <c r="AB109" s="213"/>
      <c r="AC109" s="213"/>
      <c r="AD109" s="213"/>
      <c r="AE109" s="209">
        <v>107197.26</v>
      </c>
      <c r="AF109" s="213"/>
      <c r="AG109" s="209">
        <v>71205</v>
      </c>
      <c r="AH109" s="213"/>
      <c r="AI109" s="213"/>
      <c r="AJ109" s="209">
        <v>144750.21</v>
      </c>
      <c r="AK109" s="213">
        <v>1000</v>
      </c>
      <c r="AL109" s="209"/>
      <c r="AM109" s="209"/>
      <c r="AN109" s="213"/>
      <c r="AO109" s="213">
        <v>52551.5</v>
      </c>
      <c r="AP109" s="213"/>
      <c r="AQ109" s="213"/>
      <c r="AR109" s="213"/>
      <c r="AS109" s="209"/>
      <c r="AT109" s="209">
        <v>7707.01</v>
      </c>
      <c r="AU109" s="213">
        <v>1490</v>
      </c>
      <c r="AV109" s="213"/>
      <c r="AW109" s="213"/>
      <c r="AX109" s="213"/>
      <c r="AY109" s="213"/>
      <c r="AZ109" s="213"/>
      <c r="BA109" s="209"/>
      <c r="BB109" s="209">
        <v>82001.7</v>
      </c>
      <c r="BC109" s="209">
        <v>673874.37</v>
      </c>
      <c r="BD109" s="209">
        <v>515359.72</v>
      </c>
      <c r="BE109" s="213">
        <v>158514.65</v>
      </c>
      <c r="BF109" s="213"/>
      <c r="BG109" s="209"/>
      <c r="BH109" s="209">
        <v>198413.42</v>
      </c>
      <c r="BI109" s="209">
        <v>29614</v>
      </c>
      <c r="BJ109" s="209">
        <v>106608.42</v>
      </c>
      <c r="BK109" s="209">
        <v>62191</v>
      </c>
      <c r="BL109" s="180">
        <v>25831</v>
      </c>
      <c r="BM109" s="180">
        <v>65021.48</v>
      </c>
      <c r="BN109" s="181"/>
      <c r="BO109" s="181"/>
      <c r="BP109" s="180">
        <v>170000</v>
      </c>
      <c r="BQ109" s="181"/>
      <c r="BR109" s="181"/>
    </row>
    <row r="110" spans="1:70" ht="11.25" customHeight="1" outlineLevel="3" x14ac:dyDescent="0.2">
      <c r="A110" s="206" t="s">
        <v>1045</v>
      </c>
      <c r="B110" s="208">
        <v>73</v>
      </c>
      <c r="C110" s="208">
        <v>584</v>
      </c>
      <c r="D110" s="209">
        <v>64459.93</v>
      </c>
      <c r="E110" s="209">
        <v>1251557.8500000001</v>
      </c>
      <c r="F110" s="209">
        <v>423675.3</v>
      </c>
      <c r="G110" s="213"/>
      <c r="H110" s="213"/>
      <c r="I110" s="213"/>
      <c r="J110" s="213"/>
      <c r="K110" s="213"/>
      <c r="L110" s="213"/>
      <c r="M110" s="209">
        <v>42367.53</v>
      </c>
      <c r="N110" s="213"/>
      <c r="O110" s="213"/>
      <c r="P110" s="213"/>
      <c r="Q110" s="213"/>
      <c r="R110" s="213"/>
      <c r="S110" s="213"/>
      <c r="T110" s="213"/>
      <c r="U110" s="213"/>
      <c r="V110" s="213"/>
      <c r="W110" s="209">
        <v>6345</v>
      </c>
      <c r="X110" s="213"/>
      <c r="Y110" s="213"/>
      <c r="Z110" s="213"/>
      <c r="AA110" s="213"/>
      <c r="AB110" s="213"/>
      <c r="AC110" s="213"/>
      <c r="AD110" s="213"/>
      <c r="AE110" s="209">
        <v>87336.58</v>
      </c>
      <c r="AF110" s="213"/>
      <c r="AG110" s="209">
        <v>26015</v>
      </c>
      <c r="AH110" s="213"/>
      <c r="AI110" s="213"/>
      <c r="AJ110" s="209">
        <v>125010.7</v>
      </c>
      <c r="AK110" s="209">
        <v>2000</v>
      </c>
      <c r="AL110" s="209">
        <v>2000</v>
      </c>
      <c r="AM110" s="209"/>
      <c r="AN110" s="213"/>
      <c r="AO110" s="213">
        <v>24107.96</v>
      </c>
      <c r="AP110" s="213"/>
      <c r="AQ110" s="213"/>
      <c r="AR110" s="213"/>
      <c r="AS110" s="209"/>
      <c r="AT110" s="209">
        <v>4987.74</v>
      </c>
      <c r="AU110" s="213">
        <v>1490</v>
      </c>
      <c r="AV110" s="213"/>
      <c r="AW110" s="213"/>
      <c r="AX110" s="209"/>
      <c r="AY110" s="209">
        <v>21967.31</v>
      </c>
      <c r="AZ110" s="213">
        <v>18059.919999999998</v>
      </c>
      <c r="BA110" s="209"/>
      <c r="BB110" s="209">
        <v>50397.77</v>
      </c>
      <c r="BC110" s="209">
        <v>360580.69</v>
      </c>
      <c r="BD110" s="209">
        <v>337167.19</v>
      </c>
      <c r="BE110" s="213">
        <v>23413.5</v>
      </c>
      <c r="BF110" s="213"/>
      <c r="BG110" s="209"/>
      <c r="BH110" s="209">
        <v>125780.2</v>
      </c>
      <c r="BI110" s="209">
        <v>18772</v>
      </c>
      <c r="BJ110" s="209">
        <v>67586.2</v>
      </c>
      <c r="BK110" s="209">
        <v>39422</v>
      </c>
      <c r="BL110" s="180">
        <v>15874</v>
      </c>
      <c r="BM110" s="180">
        <v>40228.35</v>
      </c>
      <c r="BN110" s="181"/>
      <c r="BO110" s="181"/>
      <c r="BP110" s="180">
        <v>170000</v>
      </c>
      <c r="BQ110" s="181"/>
      <c r="BR110" s="181"/>
    </row>
    <row r="111" spans="1:70" ht="11.25" customHeight="1" outlineLevel="3" x14ac:dyDescent="0.2">
      <c r="A111" s="206" t="s">
        <v>1046</v>
      </c>
      <c r="B111" s="208">
        <v>73</v>
      </c>
      <c r="C111" s="208">
        <v>584</v>
      </c>
      <c r="D111" s="209">
        <v>125882.51</v>
      </c>
      <c r="E111" s="209">
        <v>2598533.67</v>
      </c>
      <c r="F111" s="209">
        <v>621889.44999999995</v>
      </c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>
        <v>172240.56</v>
      </c>
      <c r="S111" s="213"/>
      <c r="T111" s="213">
        <v>47844.6</v>
      </c>
      <c r="U111" s="213"/>
      <c r="V111" s="213"/>
      <c r="W111" s="209">
        <v>5332.5</v>
      </c>
      <c r="X111" s="213"/>
      <c r="Y111" s="213"/>
      <c r="Z111" s="213"/>
      <c r="AA111" s="213"/>
      <c r="AB111" s="213"/>
      <c r="AC111" s="213"/>
      <c r="AD111" s="213"/>
      <c r="AE111" s="209">
        <v>134970.51999999999</v>
      </c>
      <c r="AF111" s="209">
        <v>107976.41</v>
      </c>
      <c r="AG111" s="209">
        <v>68340</v>
      </c>
      <c r="AH111" s="213"/>
      <c r="AI111" s="213">
        <v>136679</v>
      </c>
      <c r="AJ111" s="209">
        <v>177563.4</v>
      </c>
      <c r="AK111" s="209">
        <v>1000</v>
      </c>
      <c r="AL111" s="209">
        <v>2000</v>
      </c>
      <c r="AM111" s="209"/>
      <c r="AN111" s="213"/>
      <c r="AO111" s="213">
        <v>65924.929999999993</v>
      </c>
      <c r="AP111" s="213"/>
      <c r="AQ111" s="213"/>
      <c r="AR111" s="213"/>
      <c r="AS111" s="209"/>
      <c r="AT111" s="209">
        <v>10287.43</v>
      </c>
      <c r="AU111" s="213">
        <v>1490</v>
      </c>
      <c r="AV111" s="213"/>
      <c r="AW111" s="213"/>
      <c r="AX111" s="213"/>
      <c r="AY111" s="213"/>
      <c r="AZ111" s="213"/>
      <c r="BA111" s="209"/>
      <c r="BB111" s="209">
        <v>96861.04</v>
      </c>
      <c r="BC111" s="209">
        <v>1122399.8</v>
      </c>
      <c r="BD111" s="209">
        <v>876904.4</v>
      </c>
      <c r="BE111" s="213">
        <v>245495.4</v>
      </c>
      <c r="BF111" s="213"/>
      <c r="BG111" s="209"/>
      <c r="BH111" s="209">
        <v>220482.98</v>
      </c>
      <c r="BI111" s="209">
        <v>34652</v>
      </c>
      <c r="BJ111" s="209">
        <v>117367.98</v>
      </c>
      <c r="BK111" s="209">
        <v>68463</v>
      </c>
      <c r="BL111" s="180">
        <v>30511</v>
      </c>
      <c r="BM111" s="180">
        <v>70547.55</v>
      </c>
      <c r="BN111" s="181"/>
      <c r="BO111" s="181"/>
      <c r="BP111" s="180">
        <v>170000</v>
      </c>
      <c r="BQ111" s="181"/>
      <c r="BR111" s="181"/>
    </row>
    <row r="112" spans="1:70" ht="11.25" customHeight="1" outlineLevel="3" x14ac:dyDescent="0.2">
      <c r="A112" s="206" t="s">
        <v>1047</v>
      </c>
      <c r="B112" s="208">
        <v>79</v>
      </c>
      <c r="C112" s="208">
        <v>632</v>
      </c>
      <c r="D112" s="209">
        <v>120871.01</v>
      </c>
      <c r="E112" s="209">
        <v>2032446.27</v>
      </c>
      <c r="F112" s="209">
        <v>708693</v>
      </c>
      <c r="G112" s="213"/>
      <c r="H112" s="213"/>
      <c r="I112" s="213"/>
      <c r="J112" s="213"/>
      <c r="K112" s="213"/>
      <c r="L112" s="213"/>
      <c r="M112" s="209">
        <v>57204.51</v>
      </c>
      <c r="N112" s="213"/>
      <c r="O112" s="213"/>
      <c r="P112" s="213"/>
      <c r="Q112" s="213"/>
      <c r="R112" s="213"/>
      <c r="S112" s="213"/>
      <c r="T112" s="213"/>
      <c r="U112" s="213"/>
      <c r="V112" s="213"/>
      <c r="W112" s="209">
        <v>6750</v>
      </c>
      <c r="X112" s="213"/>
      <c r="Y112" s="213"/>
      <c r="Z112" s="213"/>
      <c r="AA112" s="213"/>
      <c r="AB112" s="213"/>
      <c r="AC112" s="213"/>
      <c r="AD112" s="213"/>
      <c r="AE112" s="209">
        <v>148571</v>
      </c>
      <c r="AF112" s="213"/>
      <c r="AG112" s="209">
        <v>67205</v>
      </c>
      <c r="AH112" s="213"/>
      <c r="AI112" s="213"/>
      <c r="AJ112" s="209">
        <v>183294.48</v>
      </c>
      <c r="AK112" s="209"/>
      <c r="AL112" s="213">
        <v>5000</v>
      </c>
      <c r="AM112" s="209"/>
      <c r="AN112" s="213"/>
      <c r="AO112" s="213">
        <v>56381.62</v>
      </c>
      <c r="AP112" s="213"/>
      <c r="AQ112" s="213"/>
      <c r="AR112" s="213"/>
      <c r="AS112" s="209"/>
      <c r="AT112" s="209">
        <v>8602.85</v>
      </c>
      <c r="AU112" s="213">
        <v>1490</v>
      </c>
      <c r="AV112" s="213"/>
      <c r="AW112" s="213"/>
      <c r="AX112" s="209"/>
      <c r="AY112" s="213">
        <v>25562.639999999999</v>
      </c>
      <c r="AZ112" s="213"/>
      <c r="BA112" s="209"/>
      <c r="BB112" s="209">
        <v>86257.37</v>
      </c>
      <c r="BC112" s="209">
        <v>671948.41</v>
      </c>
      <c r="BD112" s="209">
        <v>620553.76</v>
      </c>
      <c r="BE112" s="213">
        <v>51394.65</v>
      </c>
      <c r="BF112" s="213"/>
      <c r="BG112" s="209"/>
      <c r="BH112" s="209">
        <v>204260.13</v>
      </c>
      <c r="BI112" s="209">
        <v>30486</v>
      </c>
      <c r="BJ112" s="209">
        <v>109750.13</v>
      </c>
      <c r="BK112" s="209">
        <v>64024</v>
      </c>
      <c r="BL112" s="180">
        <v>27172</v>
      </c>
      <c r="BM112" s="180">
        <v>70677.149999999994</v>
      </c>
      <c r="BN112" s="181"/>
      <c r="BO112" s="181"/>
      <c r="BP112" s="180">
        <v>170000</v>
      </c>
      <c r="BQ112" s="181"/>
      <c r="BR112" s="181"/>
    </row>
    <row r="113" spans="1:70" ht="11.25" customHeight="1" outlineLevel="3" x14ac:dyDescent="0.2">
      <c r="A113" s="206" t="s">
        <v>1048</v>
      </c>
      <c r="B113" s="208">
        <v>79</v>
      </c>
      <c r="C113" s="208">
        <v>632</v>
      </c>
      <c r="D113" s="209">
        <v>150578.4</v>
      </c>
      <c r="E113" s="209">
        <v>2410927.73</v>
      </c>
      <c r="F113" s="209">
        <v>779378.25</v>
      </c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09">
        <v>6750</v>
      </c>
      <c r="X113" s="213"/>
      <c r="Y113" s="213"/>
      <c r="Z113" s="213"/>
      <c r="AA113" s="213"/>
      <c r="AB113" s="213"/>
      <c r="AC113" s="213"/>
      <c r="AD113" s="213"/>
      <c r="AE113" s="209">
        <v>185566.25</v>
      </c>
      <c r="AF113" s="213"/>
      <c r="AG113" s="209">
        <v>84227</v>
      </c>
      <c r="AH113" s="213"/>
      <c r="AI113" s="213"/>
      <c r="AJ113" s="209">
        <v>267963.15999999997</v>
      </c>
      <c r="AK113" s="209">
        <v>5000</v>
      </c>
      <c r="AL113" s="209">
        <v>5000</v>
      </c>
      <c r="AM113" s="209"/>
      <c r="AN113" s="213"/>
      <c r="AO113" s="213">
        <v>70442.73</v>
      </c>
      <c r="AP113" s="213"/>
      <c r="AQ113" s="213"/>
      <c r="AR113" s="213"/>
      <c r="AS113" s="209"/>
      <c r="AT113" s="209">
        <v>10188.07</v>
      </c>
      <c r="AU113" s="213">
        <v>1490</v>
      </c>
      <c r="AV113" s="213"/>
      <c r="AW113" s="213"/>
      <c r="AX113" s="209"/>
      <c r="AY113" s="213">
        <v>73961.509999999995</v>
      </c>
      <c r="AZ113" s="213"/>
      <c r="BA113" s="209"/>
      <c r="BB113" s="209">
        <v>101880.85</v>
      </c>
      <c r="BC113" s="209">
        <v>766900</v>
      </c>
      <c r="BD113" s="209">
        <v>702526.13</v>
      </c>
      <c r="BE113" s="213">
        <v>64373.87</v>
      </c>
      <c r="BF113" s="213"/>
      <c r="BG113" s="209"/>
      <c r="BH113" s="209">
        <v>242299.33</v>
      </c>
      <c r="BI113" s="209">
        <v>36165</v>
      </c>
      <c r="BJ113" s="209">
        <v>130189.33</v>
      </c>
      <c r="BK113" s="209">
        <v>75945</v>
      </c>
      <c r="BL113" s="180">
        <v>32093</v>
      </c>
      <c r="BM113" s="180">
        <v>83189.22</v>
      </c>
      <c r="BN113" s="181"/>
      <c r="BO113" s="181"/>
      <c r="BP113" s="180">
        <v>170000</v>
      </c>
      <c r="BQ113" s="181"/>
      <c r="BR113" s="181"/>
    </row>
    <row r="114" spans="1:70" ht="11.25" customHeight="1" outlineLevel="3" x14ac:dyDescent="0.2">
      <c r="A114" s="206" t="s">
        <v>1196</v>
      </c>
      <c r="B114" s="208"/>
      <c r="C114" s="208"/>
      <c r="D114" s="209"/>
      <c r="E114" s="209">
        <v>114801.59</v>
      </c>
      <c r="F114" s="209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09"/>
      <c r="X114" s="213"/>
      <c r="Y114" s="213"/>
      <c r="Z114" s="213"/>
      <c r="AA114" s="213"/>
      <c r="AB114" s="213"/>
      <c r="AC114" s="213"/>
      <c r="AD114" s="213"/>
      <c r="AE114" s="209"/>
      <c r="AF114" s="213"/>
      <c r="AG114" s="209"/>
      <c r="AH114" s="213"/>
      <c r="AI114" s="213"/>
      <c r="AJ114" s="209"/>
      <c r="AK114" s="209"/>
      <c r="AL114" s="209"/>
      <c r="AM114" s="209"/>
      <c r="AN114" s="213"/>
      <c r="AO114" s="213"/>
      <c r="AP114" s="213"/>
      <c r="AQ114" s="213"/>
      <c r="AR114" s="213"/>
      <c r="AS114" s="209"/>
      <c r="AT114" s="209"/>
      <c r="AU114" s="213"/>
      <c r="AV114" s="213"/>
      <c r="AW114" s="213"/>
      <c r="AX114" s="209"/>
      <c r="AY114" s="213"/>
      <c r="AZ114" s="213"/>
      <c r="BA114" s="209"/>
      <c r="BB114" s="209"/>
      <c r="BC114" s="209"/>
      <c r="BD114" s="209"/>
      <c r="BE114" s="213"/>
      <c r="BF114" s="213"/>
      <c r="BG114" s="209"/>
      <c r="BH114" s="209">
        <v>11537.54</v>
      </c>
      <c r="BI114" s="209">
        <v>1722</v>
      </c>
      <c r="BJ114" s="209">
        <v>6199.54</v>
      </c>
      <c r="BK114" s="209">
        <v>3616</v>
      </c>
      <c r="BL114" s="180"/>
      <c r="BM114" s="180"/>
      <c r="BN114" s="181"/>
      <c r="BO114" s="181"/>
      <c r="BP114" s="180"/>
      <c r="BQ114" s="181"/>
      <c r="BR114" s="181"/>
    </row>
    <row r="115" spans="1:70" ht="11.25" customHeight="1" outlineLevel="3" x14ac:dyDescent="0.2">
      <c r="A115" s="206" t="s">
        <v>1049</v>
      </c>
      <c r="B115" s="213"/>
      <c r="C115" s="213"/>
      <c r="D115" s="209">
        <v>-10819.26</v>
      </c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09"/>
      <c r="BH115" s="213"/>
      <c r="BI115" s="213"/>
      <c r="BJ115" s="213"/>
      <c r="BK115" s="213"/>
      <c r="BL115" s="181"/>
      <c r="BM115" s="181"/>
      <c r="BN115" s="181"/>
      <c r="BO115" s="181"/>
      <c r="BP115" s="181"/>
      <c r="BQ115" s="181"/>
      <c r="BR115" s="181"/>
    </row>
    <row r="116" spans="1:70" ht="11.25" customHeight="1" outlineLevel="3" x14ac:dyDescent="0.2">
      <c r="A116" s="206" t="s">
        <v>621</v>
      </c>
      <c r="B116" s="213"/>
      <c r="C116" s="213"/>
      <c r="D116" s="209"/>
      <c r="E116" s="209">
        <v>599943.76</v>
      </c>
      <c r="F116" s="213"/>
      <c r="G116" s="213"/>
      <c r="H116" s="213"/>
      <c r="I116" s="213"/>
      <c r="J116" s="213"/>
      <c r="K116" s="213"/>
      <c r="L116" s="213"/>
      <c r="M116" s="213"/>
      <c r="N116" s="209">
        <v>33435.5</v>
      </c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  <c r="AA116" s="213"/>
      <c r="AB116" s="213"/>
      <c r="AC116" s="213"/>
      <c r="AD116" s="213"/>
      <c r="AE116" s="213"/>
      <c r="AF116" s="213"/>
      <c r="AG116" s="213"/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09"/>
      <c r="BH116" s="209">
        <v>60294.19</v>
      </c>
      <c r="BI116" s="209">
        <v>8999</v>
      </c>
      <c r="BJ116" s="209">
        <v>32397.19</v>
      </c>
      <c r="BK116" s="209">
        <v>18898</v>
      </c>
      <c r="BL116" s="181"/>
      <c r="BM116" s="181"/>
      <c r="BN116" s="181"/>
      <c r="BO116" s="181"/>
      <c r="BP116" s="181"/>
      <c r="BQ116" s="181"/>
      <c r="BR116" s="181"/>
    </row>
    <row r="117" spans="1:70" ht="11.25" customHeight="1" outlineLevel="3" x14ac:dyDescent="0.2">
      <c r="A117" s="206" t="s">
        <v>1050</v>
      </c>
      <c r="B117" s="208">
        <v>79</v>
      </c>
      <c r="C117" s="208">
        <v>632</v>
      </c>
      <c r="D117" s="209">
        <v>138773.4</v>
      </c>
      <c r="E117" s="209">
        <v>2202087.84</v>
      </c>
      <c r="F117" s="209">
        <v>717402</v>
      </c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09">
        <v>6750</v>
      </c>
      <c r="X117" s="213"/>
      <c r="Y117" s="213"/>
      <c r="Z117" s="213"/>
      <c r="AA117" s="213"/>
      <c r="AB117" s="213"/>
      <c r="AC117" s="213"/>
      <c r="AD117" s="213"/>
      <c r="AE117" s="209">
        <v>170810</v>
      </c>
      <c r="AF117" s="213"/>
      <c r="AG117" s="209">
        <v>68324</v>
      </c>
      <c r="AH117" s="213"/>
      <c r="AI117" s="213"/>
      <c r="AJ117" s="209">
        <v>168064.8</v>
      </c>
      <c r="AK117" s="213">
        <v>1000</v>
      </c>
      <c r="AL117" s="209"/>
      <c r="AM117" s="209"/>
      <c r="AN117" s="213">
        <v>1000</v>
      </c>
      <c r="AO117" s="213">
        <v>62371.16</v>
      </c>
      <c r="AP117" s="213"/>
      <c r="AQ117" s="213"/>
      <c r="AR117" s="213"/>
      <c r="AS117" s="209"/>
      <c r="AT117" s="209">
        <v>9291.24</v>
      </c>
      <c r="AU117" s="213">
        <v>1490</v>
      </c>
      <c r="AV117" s="213"/>
      <c r="AW117" s="213"/>
      <c r="AX117" s="213"/>
      <c r="AY117" s="213"/>
      <c r="AZ117" s="213"/>
      <c r="BA117" s="209"/>
      <c r="BB117" s="209">
        <v>92912.4</v>
      </c>
      <c r="BC117" s="209">
        <v>759152.6</v>
      </c>
      <c r="BD117" s="209">
        <v>699560.16</v>
      </c>
      <c r="BE117" s="213">
        <v>59592.44</v>
      </c>
      <c r="BF117" s="213"/>
      <c r="BG117" s="209"/>
      <c r="BH117" s="209">
        <v>221305.51</v>
      </c>
      <c r="BI117" s="209">
        <v>33027</v>
      </c>
      <c r="BJ117" s="209">
        <v>118913.51</v>
      </c>
      <c r="BK117" s="209">
        <v>69365</v>
      </c>
      <c r="BL117" s="180">
        <v>29267</v>
      </c>
      <c r="BM117" s="180">
        <v>75696.399999999994</v>
      </c>
      <c r="BN117" s="181"/>
      <c r="BO117" s="181"/>
      <c r="BP117" s="180">
        <v>170000</v>
      </c>
      <c r="BQ117" s="181"/>
      <c r="BR117" s="181"/>
    </row>
    <row r="118" spans="1:70" ht="11.25" customHeight="1" outlineLevel="3" x14ac:dyDescent="0.2">
      <c r="A118" s="206" t="s">
        <v>1039</v>
      </c>
      <c r="B118" s="208">
        <v>20</v>
      </c>
      <c r="C118" s="208">
        <v>160</v>
      </c>
      <c r="D118" s="209">
        <v>114020.78</v>
      </c>
      <c r="E118" s="209">
        <v>141089.85</v>
      </c>
      <c r="F118" s="209">
        <v>103511</v>
      </c>
      <c r="G118" s="213"/>
      <c r="H118" s="213"/>
      <c r="I118" s="213"/>
      <c r="J118" s="213"/>
      <c r="K118" s="213"/>
      <c r="L118" s="213"/>
      <c r="M118" s="209">
        <v>10351.1</v>
      </c>
      <c r="N118" s="213"/>
      <c r="O118" s="213"/>
      <c r="P118" s="213"/>
      <c r="Q118" s="213"/>
      <c r="R118" s="213"/>
      <c r="S118" s="213"/>
      <c r="T118" s="213"/>
      <c r="U118" s="213"/>
      <c r="V118" s="213"/>
      <c r="W118" s="209">
        <v>1350</v>
      </c>
      <c r="X118" s="213"/>
      <c r="Y118" s="213"/>
      <c r="Z118" s="213"/>
      <c r="AA118" s="213"/>
      <c r="AB118" s="213"/>
      <c r="AC118" s="213"/>
      <c r="AD118" s="213"/>
      <c r="AE118" s="209">
        <v>25877.75</v>
      </c>
      <c r="AF118" s="213"/>
      <c r="AG118" s="213"/>
      <c r="AH118" s="213"/>
      <c r="AI118" s="213"/>
      <c r="AJ118" s="209">
        <v>24162.47</v>
      </c>
      <c r="AK118" s="213"/>
      <c r="AL118" s="213"/>
      <c r="AM118" s="209"/>
      <c r="AN118" s="213"/>
      <c r="AO118" s="213">
        <v>8448.09</v>
      </c>
      <c r="AP118" s="213"/>
      <c r="AQ118" s="213"/>
      <c r="AR118" s="213"/>
      <c r="AS118" s="209"/>
      <c r="AT118" s="208">
        <v>1307.3900000000001</v>
      </c>
      <c r="AU118" s="213">
        <v>298</v>
      </c>
      <c r="AV118" s="213"/>
      <c r="AW118" s="213"/>
      <c r="AX118" s="213"/>
      <c r="AY118" s="213"/>
      <c r="AZ118" s="213"/>
      <c r="BA118" s="209"/>
      <c r="BB118" s="209">
        <v>14108.99</v>
      </c>
      <c r="BC118" s="209">
        <v>114020.78</v>
      </c>
      <c r="BD118" s="213">
        <v>114020.78</v>
      </c>
      <c r="BE118" s="213"/>
      <c r="BF118" s="213"/>
      <c r="BG118" s="213"/>
      <c r="BH118" s="209">
        <v>14179.18</v>
      </c>
      <c r="BI118" s="209">
        <v>2116</v>
      </c>
      <c r="BJ118" s="209">
        <v>7619.18</v>
      </c>
      <c r="BK118" s="209">
        <v>4444</v>
      </c>
      <c r="BL118" s="180">
        <v>4444</v>
      </c>
      <c r="BM118" s="180">
        <v>14108.99</v>
      </c>
      <c r="BN118" s="181"/>
      <c r="BO118" s="181"/>
      <c r="BP118" s="180">
        <v>42500</v>
      </c>
      <c r="BQ118" s="181"/>
      <c r="BR118" s="181"/>
    </row>
    <row r="119" spans="1:70" ht="11.25" customHeight="1" outlineLevel="3" x14ac:dyDescent="0.2">
      <c r="A119" s="210" t="s">
        <v>1051</v>
      </c>
      <c r="B119" s="211">
        <v>75</v>
      </c>
      <c r="C119" s="211">
        <v>600</v>
      </c>
      <c r="D119" s="212">
        <v>129109.03</v>
      </c>
      <c r="E119" s="212">
        <v>2251452.88</v>
      </c>
      <c r="F119" s="212">
        <v>724234.4</v>
      </c>
      <c r="G119" s="237"/>
      <c r="H119" s="237"/>
      <c r="I119" s="237"/>
      <c r="J119" s="237"/>
      <c r="K119" s="237"/>
      <c r="L119" s="237"/>
      <c r="M119" s="237"/>
      <c r="N119" s="212">
        <v>33680.199999999997</v>
      </c>
      <c r="O119" s="237"/>
      <c r="P119" s="237"/>
      <c r="Q119" s="237"/>
      <c r="R119" s="212">
        <v>83928</v>
      </c>
      <c r="S119" s="237"/>
      <c r="T119" s="237"/>
      <c r="U119" s="237"/>
      <c r="V119" s="237"/>
      <c r="W119" s="212">
        <v>5805</v>
      </c>
      <c r="X119" s="237"/>
      <c r="Y119" s="237"/>
      <c r="Z119" s="237"/>
      <c r="AA119" s="237"/>
      <c r="AB119" s="237"/>
      <c r="AC119" s="237"/>
      <c r="AD119" s="237"/>
      <c r="AE119" s="212">
        <v>146896.6</v>
      </c>
      <c r="AF119" s="237"/>
      <c r="AG119" s="212">
        <v>68324</v>
      </c>
      <c r="AH119" s="237"/>
      <c r="AI119" s="237"/>
      <c r="AJ119" s="212">
        <v>197126.53</v>
      </c>
      <c r="AK119" s="212">
        <v>2000</v>
      </c>
      <c r="AL119" s="212">
        <v>2000</v>
      </c>
      <c r="AM119" s="212"/>
      <c r="AN119" s="237"/>
      <c r="AO119" s="237">
        <v>62109.82</v>
      </c>
      <c r="AP119" s="237"/>
      <c r="AQ119" s="237"/>
      <c r="AR119" s="237"/>
      <c r="AS119" s="212"/>
      <c r="AT119" s="212">
        <v>8925.4</v>
      </c>
      <c r="AU119" s="237">
        <v>1490</v>
      </c>
      <c r="AV119" s="237"/>
      <c r="AW119" s="237"/>
      <c r="AX119" s="212"/>
      <c r="AY119" s="237">
        <v>27979.29</v>
      </c>
      <c r="AZ119" s="237"/>
      <c r="BA119" s="212"/>
      <c r="BB119" s="212">
        <v>92622.02</v>
      </c>
      <c r="BC119" s="212">
        <v>716522.7</v>
      </c>
      <c r="BD119" s="212">
        <v>585980.26</v>
      </c>
      <c r="BE119" s="237">
        <v>130542.44</v>
      </c>
      <c r="BF119" s="237"/>
      <c r="BG119" s="212"/>
      <c r="BH119" s="212">
        <v>226267.21</v>
      </c>
      <c r="BI119" s="212">
        <v>33768</v>
      </c>
      <c r="BJ119" s="212">
        <v>121580.21</v>
      </c>
      <c r="BK119" s="212">
        <v>70919</v>
      </c>
      <c r="BL119" s="180">
        <v>29175</v>
      </c>
      <c r="BM119" s="180">
        <v>75406.02</v>
      </c>
      <c r="BN119" s="181"/>
      <c r="BO119" s="181"/>
      <c r="BP119" s="180">
        <v>170000</v>
      </c>
      <c r="BQ119" s="181"/>
      <c r="BR119" s="181"/>
    </row>
    <row r="120" spans="1:70" ht="11.25" customHeight="1" outlineLevel="2" collapsed="1" x14ac:dyDescent="0.2">
      <c r="A120" s="244" t="s">
        <v>342</v>
      </c>
      <c r="B120" s="231">
        <v>383</v>
      </c>
      <c r="C120" s="245">
        <v>3064</v>
      </c>
      <c r="D120" s="245">
        <v>596920.73</v>
      </c>
      <c r="E120" s="245">
        <v>11393557.609999999</v>
      </c>
      <c r="F120" s="245">
        <v>3789678.44</v>
      </c>
      <c r="G120" s="232"/>
      <c r="H120" s="232"/>
      <c r="I120" s="232"/>
      <c r="J120" s="232"/>
      <c r="K120" s="232"/>
      <c r="L120" s="232"/>
      <c r="M120" s="245">
        <v>53267.5</v>
      </c>
      <c r="N120" s="245">
        <v>163756.47</v>
      </c>
      <c r="O120" s="232"/>
      <c r="P120" s="232"/>
      <c r="Q120" s="232"/>
      <c r="R120" s="245">
        <v>330505.46000000002</v>
      </c>
      <c r="S120" s="232"/>
      <c r="T120" s="232"/>
      <c r="U120" s="232"/>
      <c r="V120" s="232"/>
      <c r="W120" s="245">
        <v>30732.71</v>
      </c>
      <c r="X120" s="232"/>
      <c r="Y120" s="232"/>
      <c r="Z120" s="232"/>
      <c r="AA120" s="232"/>
      <c r="AB120" s="232"/>
      <c r="AC120" s="232"/>
      <c r="AD120" s="232"/>
      <c r="AE120" s="245">
        <v>803677.08</v>
      </c>
      <c r="AF120" s="232"/>
      <c r="AG120" s="245">
        <v>351949</v>
      </c>
      <c r="AH120" s="232"/>
      <c r="AI120" s="232"/>
      <c r="AJ120" s="245">
        <v>1244277.1299999999</v>
      </c>
      <c r="AK120" s="245">
        <v>11000</v>
      </c>
      <c r="AL120" s="245">
        <v>23000</v>
      </c>
      <c r="AM120" s="245"/>
      <c r="AN120" s="232"/>
      <c r="AO120" s="245">
        <v>331613.55</v>
      </c>
      <c r="AP120" s="232"/>
      <c r="AQ120" s="232">
        <v>140239.29</v>
      </c>
      <c r="AR120" s="232"/>
      <c r="AS120" s="245"/>
      <c r="AT120" s="245">
        <v>47688.24</v>
      </c>
      <c r="AU120" s="245">
        <v>7450</v>
      </c>
      <c r="AV120" s="232">
        <v>10554.72</v>
      </c>
      <c r="AW120" s="245"/>
      <c r="AX120" s="245">
        <v>7301</v>
      </c>
      <c r="AY120" s="232">
        <v>174782.23</v>
      </c>
      <c r="AZ120" s="245"/>
      <c r="BA120" s="245">
        <v>4133.0200000000004</v>
      </c>
      <c r="BB120" s="245">
        <v>486515.08</v>
      </c>
      <c r="BC120" s="245">
        <v>3534354.95</v>
      </c>
      <c r="BD120" s="245">
        <v>3003706.64</v>
      </c>
      <c r="BE120" s="232">
        <v>530648.31000000006</v>
      </c>
      <c r="BF120" s="232"/>
      <c r="BG120" s="245"/>
      <c r="BH120" s="245">
        <v>1145059.24</v>
      </c>
      <c r="BI120" s="245">
        <v>170910</v>
      </c>
      <c r="BJ120" s="245">
        <v>615244.24</v>
      </c>
      <c r="BK120" s="245">
        <v>358905</v>
      </c>
      <c r="BL120" s="174">
        <v>153257</v>
      </c>
      <c r="BM120" s="174">
        <v>391630.48</v>
      </c>
      <c r="BN120" s="175"/>
      <c r="BO120" s="175"/>
      <c r="BP120" s="174">
        <v>850000</v>
      </c>
      <c r="BQ120" s="175"/>
      <c r="BR120" s="175"/>
    </row>
    <row r="121" spans="1:70" ht="11.25" hidden="1" customHeight="1" outlineLevel="3" x14ac:dyDescent="0.2">
      <c r="A121" s="178" t="s">
        <v>343</v>
      </c>
      <c r="B121" s="179">
        <v>72</v>
      </c>
      <c r="C121" s="179">
        <v>576</v>
      </c>
      <c r="D121" s="180">
        <v>123325.56</v>
      </c>
      <c r="E121" s="180">
        <v>1100534.04</v>
      </c>
      <c r="F121" s="180">
        <v>775164.92</v>
      </c>
      <c r="G121" s="181"/>
      <c r="H121" s="181"/>
      <c r="I121" s="181"/>
      <c r="J121" s="181"/>
      <c r="K121" s="181"/>
      <c r="L121" s="181"/>
      <c r="M121" s="181"/>
      <c r="N121" s="190">
        <v>55497.98</v>
      </c>
      <c r="O121" s="189"/>
      <c r="P121" s="181"/>
      <c r="Q121" s="181"/>
      <c r="R121" s="181"/>
      <c r="S121" s="181"/>
      <c r="T121" s="181"/>
      <c r="U121" s="181"/>
      <c r="V121" s="181"/>
      <c r="W121" s="180">
        <v>6295.91</v>
      </c>
      <c r="X121" s="181"/>
      <c r="Y121" s="189"/>
      <c r="Z121" s="189"/>
      <c r="AA121" s="181"/>
      <c r="AB121" s="181"/>
      <c r="AC121" s="181"/>
      <c r="AD121" s="181"/>
      <c r="AE121" s="180">
        <v>159574.48000000001</v>
      </c>
      <c r="AF121" s="181"/>
      <c r="AG121" s="180">
        <v>68434</v>
      </c>
      <c r="AH121" s="189"/>
      <c r="AI121" s="181"/>
      <c r="AJ121" s="180">
        <v>234913.96</v>
      </c>
      <c r="AK121" s="180">
        <v>3000</v>
      </c>
      <c r="AL121" s="180">
        <v>5000</v>
      </c>
      <c r="AM121" s="180"/>
      <c r="AN121" s="181"/>
      <c r="AO121" s="181">
        <v>62279.040000000001</v>
      </c>
      <c r="AP121" s="181"/>
      <c r="AQ121" s="181"/>
      <c r="AR121" s="181"/>
      <c r="AS121" s="180"/>
      <c r="AT121" s="180">
        <v>8726.0300000000007</v>
      </c>
      <c r="AU121" s="181">
        <v>1490</v>
      </c>
      <c r="AV121" s="181"/>
      <c r="AW121" s="181"/>
      <c r="AX121" s="180"/>
      <c r="AY121" s="181">
        <v>61608.85</v>
      </c>
      <c r="AZ121" s="181"/>
      <c r="BA121" s="180"/>
      <c r="BB121" s="180">
        <v>92810.04</v>
      </c>
      <c r="BC121" s="180">
        <v>676963.86</v>
      </c>
      <c r="BD121" s="180">
        <v>617282.38</v>
      </c>
      <c r="BE121" s="181">
        <v>59681.48</v>
      </c>
      <c r="BF121" s="181"/>
      <c r="BG121" s="180"/>
      <c r="BH121" s="180">
        <v>110605.68</v>
      </c>
      <c r="BI121" s="180">
        <v>16510</v>
      </c>
      <c r="BJ121" s="180">
        <v>59426.68</v>
      </c>
      <c r="BK121" s="180">
        <v>34669</v>
      </c>
      <c r="BL121" s="180">
        <v>29237</v>
      </c>
      <c r="BM121" s="180">
        <v>75566.66</v>
      </c>
      <c r="BN121" s="181"/>
      <c r="BO121" s="181"/>
      <c r="BP121" s="180">
        <v>170000</v>
      </c>
      <c r="BQ121" s="181"/>
      <c r="BR121" s="181"/>
    </row>
    <row r="122" spans="1:70" ht="11.25" hidden="1" customHeight="1" outlineLevel="3" x14ac:dyDescent="0.2">
      <c r="A122" s="178" t="s">
        <v>344</v>
      </c>
      <c r="B122" s="179">
        <v>79</v>
      </c>
      <c r="C122" s="179">
        <v>632</v>
      </c>
      <c r="D122" s="180">
        <v>167852.4</v>
      </c>
      <c r="E122" s="180">
        <v>1393794.89</v>
      </c>
      <c r="F122" s="180">
        <v>874478.18</v>
      </c>
      <c r="G122" s="181"/>
      <c r="H122" s="181"/>
      <c r="I122" s="181"/>
      <c r="J122" s="181"/>
      <c r="K122" s="181"/>
      <c r="L122" s="181"/>
      <c r="M122" s="181"/>
      <c r="N122" s="189"/>
      <c r="O122" s="189"/>
      <c r="P122" s="181"/>
      <c r="Q122" s="181"/>
      <c r="R122" s="180">
        <v>207225.8</v>
      </c>
      <c r="S122" s="181"/>
      <c r="T122" s="181"/>
      <c r="U122" s="181"/>
      <c r="V122" s="181"/>
      <c r="W122" s="180">
        <v>5798.86</v>
      </c>
      <c r="X122" s="181"/>
      <c r="Y122" s="189"/>
      <c r="Z122" s="189"/>
      <c r="AA122" s="181"/>
      <c r="AB122" s="181"/>
      <c r="AC122" s="181"/>
      <c r="AD122" s="181"/>
      <c r="AE122" s="180">
        <v>186122.05</v>
      </c>
      <c r="AF122" s="181"/>
      <c r="AG122" s="180">
        <v>86660</v>
      </c>
      <c r="AH122" s="189"/>
      <c r="AI122" s="181"/>
      <c r="AJ122" s="180">
        <v>234298.98</v>
      </c>
      <c r="AK122" s="180">
        <v>3000</v>
      </c>
      <c r="AL122" s="180">
        <v>5000</v>
      </c>
      <c r="AM122" s="180"/>
      <c r="AN122" s="181"/>
      <c r="AO122" s="181">
        <v>89476.54</v>
      </c>
      <c r="AP122" s="181"/>
      <c r="AQ122" s="181"/>
      <c r="AR122" s="181"/>
      <c r="AS122" s="180"/>
      <c r="AT122" s="180">
        <v>12302.95</v>
      </c>
      <c r="AU122" s="181">
        <v>1490</v>
      </c>
      <c r="AV122" s="181"/>
      <c r="AW122" s="181"/>
      <c r="AX122" s="181"/>
      <c r="AY122" s="181"/>
      <c r="AZ122" s="181"/>
      <c r="BA122" s="180"/>
      <c r="BB122" s="180">
        <v>123029.49</v>
      </c>
      <c r="BC122" s="180">
        <v>1034397.35</v>
      </c>
      <c r="BD122" s="180">
        <v>787851.67</v>
      </c>
      <c r="BE122" s="181">
        <v>246545.68</v>
      </c>
      <c r="BF122" s="181"/>
      <c r="BG122" s="180"/>
      <c r="BH122" s="180">
        <v>140077.46</v>
      </c>
      <c r="BI122" s="180">
        <v>20908</v>
      </c>
      <c r="BJ122" s="180">
        <v>75264.460000000006</v>
      </c>
      <c r="BK122" s="180">
        <v>43905</v>
      </c>
      <c r="BL122" s="180">
        <v>38755</v>
      </c>
      <c r="BM122" s="180">
        <v>96150.87</v>
      </c>
      <c r="BN122" s="181"/>
      <c r="BO122" s="181"/>
      <c r="BP122" s="180">
        <v>170000</v>
      </c>
      <c r="BQ122" s="181"/>
      <c r="BR122" s="181"/>
    </row>
    <row r="123" spans="1:70" ht="11.25" hidden="1" customHeight="1" outlineLevel="3" x14ac:dyDescent="0.2">
      <c r="A123" s="178" t="s">
        <v>345</v>
      </c>
      <c r="B123" s="179">
        <v>74</v>
      </c>
      <c r="C123" s="179">
        <v>592</v>
      </c>
      <c r="D123" s="180">
        <v>61962.46</v>
      </c>
      <c r="E123" s="180">
        <v>963110.18</v>
      </c>
      <c r="F123" s="180">
        <v>532674.84</v>
      </c>
      <c r="G123" s="181"/>
      <c r="H123" s="181"/>
      <c r="I123" s="181"/>
      <c r="J123" s="181"/>
      <c r="K123" s="181"/>
      <c r="L123" s="181"/>
      <c r="M123" s="180">
        <v>53267.5</v>
      </c>
      <c r="N123" s="190">
        <v>57229.03</v>
      </c>
      <c r="O123" s="189"/>
      <c r="P123" s="181"/>
      <c r="Q123" s="181"/>
      <c r="R123" s="180">
        <v>123279.66</v>
      </c>
      <c r="S123" s="181"/>
      <c r="T123" s="181"/>
      <c r="U123" s="181"/>
      <c r="V123" s="181"/>
      <c r="W123" s="180">
        <v>5137.9399999999996</v>
      </c>
      <c r="X123" s="181"/>
      <c r="Y123" s="189"/>
      <c r="Z123" s="189"/>
      <c r="AA123" s="181"/>
      <c r="AB123" s="181"/>
      <c r="AC123" s="181"/>
      <c r="AD123" s="181"/>
      <c r="AE123" s="180">
        <v>108856.8</v>
      </c>
      <c r="AF123" s="181"/>
      <c r="AG123" s="180">
        <v>57205</v>
      </c>
      <c r="AH123" s="189"/>
      <c r="AI123" s="181"/>
      <c r="AJ123" s="180">
        <v>286668.27</v>
      </c>
      <c r="AK123" s="180">
        <v>2000</v>
      </c>
      <c r="AL123" s="180">
        <v>3000</v>
      </c>
      <c r="AM123" s="180"/>
      <c r="AN123" s="181"/>
      <c r="AO123" s="180">
        <v>51468.77</v>
      </c>
      <c r="AP123" s="181"/>
      <c r="AQ123" s="181">
        <v>140239.29</v>
      </c>
      <c r="AR123" s="181"/>
      <c r="AS123" s="180"/>
      <c r="AT123" s="180">
        <v>7671.56</v>
      </c>
      <c r="AU123" s="181">
        <v>1490</v>
      </c>
      <c r="AV123" s="181"/>
      <c r="AW123" s="181"/>
      <c r="AX123" s="181"/>
      <c r="AY123" s="181"/>
      <c r="AZ123" s="181"/>
      <c r="BA123" s="180"/>
      <c r="BB123" s="180">
        <v>80798.649999999994</v>
      </c>
      <c r="BC123" s="180">
        <v>454686.79</v>
      </c>
      <c r="BD123" s="180">
        <v>351882.14</v>
      </c>
      <c r="BE123" s="181">
        <v>102804.65</v>
      </c>
      <c r="BF123" s="181"/>
      <c r="BG123" s="180"/>
      <c r="BH123" s="180">
        <v>96792.92</v>
      </c>
      <c r="BI123" s="180">
        <v>14447</v>
      </c>
      <c r="BJ123" s="180">
        <v>52007.92</v>
      </c>
      <c r="BK123" s="180">
        <v>30338</v>
      </c>
      <c r="BL123" s="180">
        <v>25452</v>
      </c>
      <c r="BM123" s="180">
        <v>65218.43</v>
      </c>
      <c r="BN123" s="181"/>
      <c r="BO123" s="181"/>
      <c r="BP123" s="180">
        <v>170000</v>
      </c>
      <c r="BQ123" s="181"/>
      <c r="BR123" s="181"/>
    </row>
    <row r="124" spans="1:70" ht="11.25" hidden="1" customHeight="1" outlineLevel="3" x14ac:dyDescent="0.2">
      <c r="A124" s="178" t="s">
        <v>346</v>
      </c>
      <c r="B124" s="179">
        <v>79</v>
      </c>
      <c r="C124" s="179">
        <v>632</v>
      </c>
      <c r="D124" s="180">
        <v>125999.76</v>
      </c>
      <c r="E124" s="180">
        <v>1164828.95</v>
      </c>
      <c r="F124" s="180">
        <v>752768.5</v>
      </c>
      <c r="G124" s="181"/>
      <c r="H124" s="181"/>
      <c r="I124" s="181"/>
      <c r="J124" s="181"/>
      <c r="K124" s="181"/>
      <c r="L124" s="181"/>
      <c r="M124" s="181"/>
      <c r="N124" s="189"/>
      <c r="O124" s="189"/>
      <c r="P124" s="181"/>
      <c r="Q124" s="181"/>
      <c r="R124" s="181"/>
      <c r="S124" s="181"/>
      <c r="T124" s="181"/>
      <c r="U124" s="181"/>
      <c r="V124" s="181"/>
      <c r="W124" s="180">
        <v>6750</v>
      </c>
      <c r="X124" s="181"/>
      <c r="Y124" s="189"/>
      <c r="Z124" s="189"/>
      <c r="AA124" s="181"/>
      <c r="AB124" s="181"/>
      <c r="AC124" s="181"/>
      <c r="AD124" s="181"/>
      <c r="AE124" s="180">
        <v>171083.75</v>
      </c>
      <c r="AF124" s="181"/>
      <c r="AG124" s="180">
        <v>68434</v>
      </c>
      <c r="AH124" s="189"/>
      <c r="AI124" s="181"/>
      <c r="AJ124" s="180">
        <v>198747.17</v>
      </c>
      <c r="AK124" s="180"/>
      <c r="AL124" s="181">
        <v>5000</v>
      </c>
      <c r="AM124" s="180"/>
      <c r="AN124" s="181"/>
      <c r="AO124" s="181">
        <v>62504.26</v>
      </c>
      <c r="AP124" s="181"/>
      <c r="AQ124" s="181"/>
      <c r="AR124" s="181"/>
      <c r="AS124" s="180"/>
      <c r="AT124" s="180">
        <v>9306.0400000000009</v>
      </c>
      <c r="AU124" s="180">
        <v>1490</v>
      </c>
      <c r="AV124" s="181">
        <v>5173.0200000000004</v>
      </c>
      <c r="AW124" s="181"/>
      <c r="AX124" s="180"/>
      <c r="AY124" s="181">
        <v>18080.53</v>
      </c>
      <c r="AZ124" s="180"/>
      <c r="BA124" s="180">
        <v>4133.0200000000004</v>
      </c>
      <c r="BB124" s="180">
        <v>93060.3</v>
      </c>
      <c r="BC124" s="180">
        <v>718072.68</v>
      </c>
      <c r="BD124" s="180">
        <v>658391.14</v>
      </c>
      <c r="BE124" s="181">
        <v>59681.54</v>
      </c>
      <c r="BF124" s="181"/>
      <c r="BG124" s="180"/>
      <c r="BH124" s="180">
        <v>117066.89</v>
      </c>
      <c r="BI124" s="180">
        <v>17474</v>
      </c>
      <c r="BJ124" s="180">
        <v>62899.89</v>
      </c>
      <c r="BK124" s="180">
        <v>36693</v>
      </c>
      <c r="BL124" s="180">
        <v>29315</v>
      </c>
      <c r="BM124" s="180">
        <v>75816.92</v>
      </c>
      <c r="BN124" s="181"/>
      <c r="BO124" s="181"/>
      <c r="BP124" s="180">
        <v>170000</v>
      </c>
      <c r="BQ124" s="181"/>
      <c r="BR124" s="181"/>
    </row>
    <row r="125" spans="1:70" ht="11.25" hidden="1" customHeight="1" outlineLevel="3" x14ac:dyDescent="0.2">
      <c r="A125" s="178" t="s">
        <v>1052</v>
      </c>
      <c r="B125" s="179">
        <v>79</v>
      </c>
      <c r="C125" s="179">
        <v>632</v>
      </c>
      <c r="D125" s="180">
        <v>117780.55</v>
      </c>
      <c r="E125" s="180">
        <v>1147556</v>
      </c>
      <c r="F125" s="180">
        <v>854592</v>
      </c>
      <c r="G125" s="181"/>
      <c r="H125" s="181"/>
      <c r="I125" s="181"/>
      <c r="J125" s="181"/>
      <c r="K125" s="181"/>
      <c r="L125" s="181"/>
      <c r="M125" s="181"/>
      <c r="N125" s="189"/>
      <c r="O125" s="189"/>
      <c r="P125" s="181"/>
      <c r="Q125" s="181"/>
      <c r="R125" s="181"/>
      <c r="S125" s="181"/>
      <c r="T125" s="181"/>
      <c r="U125" s="181"/>
      <c r="V125" s="181"/>
      <c r="W125" s="180">
        <v>6750</v>
      </c>
      <c r="X125" s="181"/>
      <c r="Y125" s="189"/>
      <c r="Z125" s="189"/>
      <c r="AA125" s="181"/>
      <c r="AB125" s="181"/>
      <c r="AC125" s="181"/>
      <c r="AD125" s="181"/>
      <c r="AE125" s="180">
        <v>178040</v>
      </c>
      <c r="AF125" s="181"/>
      <c r="AG125" s="180">
        <v>71216</v>
      </c>
      <c r="AH125" s="189"/>
      <c r="AI125" s="181"/>
      <c r="AJ125" s="180">
        <v>289648.75</v>
      </c>
      <c r="AK125" s="180">
        <v>3000</v>
      </c>
      <c r="AL125" s="180">
        <v>5000</v>
      </c>
      <c r="AM125" s="180"/>
      <c r="AN125" s="181"/>
      <c r="AO125" s="181">
        <v>65884.94</v>
      </c>
      <c r="AP125" s="181"/>
      <c r="AQ125" s="181"/>
      <c r="AR125" s="181"/>
      <c r="AS125" s="180"/>
      <c r="AT125" s="180">
        <v>9681.66</v>
      </c>
      <c r="AU125" s="180">
        <v>1490</v>
      </c>
      <c r="AV125" s="181">
        <v>5381.7</v>
      </c>
      <c r="AW125" s="180"/>
      <c r="AX125" s="180">
        <v>7301</v>
      </c>
      <c r="AY125" s="181">
        <v>95092.85</v>
      </c>
      <c r="AZ125" s="181"/>
      <c r="BA125" s="180"/>
      <c r="BB125" s="180">
        <v>96816.6</v>
      </c>
      <c r="BC125" s="180">
        <v>650234.27</v>
      </c>
      <c r="BD125" s="180">
        <v>588299.31000000006</v>
      </c>
      <c r="BE125" s="181">
        <v>61934.96</v>
      </c>
      <c r="BF125" s="181"/>
      <c r="BG125" s="180"/>
      <c r="BH125" s="180">
        <v>115330.06</v>
      </c>
      <c r="BI125" s="180">
        <v>17214</v>
      </c>
      <c r="BJ125" s="180">
        <v>61967.06</v>
      </c>
      <c r="BK125" s="180">
        <v>36149</v>
      </c>
      <c r="BL125" s="180">
        <v>30498</v>
      </c>
      <c r="BM125" s="180">
        <v>78877.600000000006</v>
      </c>
      <c r="BN125" s="181"/>
      <c r="BO125" s="181"/>
      <c r="BP125" s="180">
        <v>170000</v>
      </c>
      <c r="BQ125" s="181"/>
      <c r="BR125" s="181"/>
    </row>
    <row r="126" spans="1:70" ht="11.25" customHeight="1" outlineLevel="1" collapsed="1" x14ac:dyDescent="0.2">
      <c r="A126" s="238" t="s">
        <v>347</v>
      </c>
      <c r="B126" s="240"/>
      <c r="C126" s="240"/>
      <c r="D126" s="239">
        <v>50070</v>
      </c>
      <c r="E126" s="239">
        <v>254764.03</v>
      </c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0"/>
      <c r="V126" s="240"/>
      <c r="W126" s="240"/>
      <c r="X126" s="240"/>
      <c r="Y126" s="240"/>
      <c r="Z126" s="240"/>
      <c r="AA126" s="239">
        <v>89062.5</v>
      </c>
      <c r="AB126" s="240"/>
      <c r="AC126" s="240"/>
      <c r="AD126" s="240"/>
      <c r="AE126" s="240"/>
      <c r="AF126" s="240"/>
      <c r="AG126" s="239">
        <v>20000</v>
      </c>
      <c r="AH126" s="240"/>
      <c r="AI126" s="240"/>
      <c r="AJ126" s="239">
        <v>12181.26</v>
      </c>
      <c r="AK126" s="239">
        <v>5000</v>
      </c>
      <c r="AL126" s="239">
        <v>5000</v>
      </c>
      <c r="AM126" s="249"/>
      <c r="AN126" s="240"/>
      <c r="AO126" s="240">
        <v>1090.6300000000001</v>
      </c>
      <c r="AP126" s="240"/>
      <c r="AQ126" s="240"/>
      <c r="AR126" s="240"/>
      <c r="AS126" s="249"/>
      <c r="AT126" s="240">
        <v>1090.6300000000001</v>
      </c>
      <c r="AU126" s="240"/>
      <c r="AV126" s="240"/>
      <c r="AW126" s="240"/>
      <c r="AX126" s="240"/>
      <c r="AY126" s="240"/>
      <c r="AZ126" s="240"/>
      <c r="BA126" s="240"/>
      <c r="BB126" s="239"/>
      <c r="BC126" s="239">
        <v>133170</v>
      </c>
      <c r="BD126" s="239">
        <v>113370</v>
      </c>
      <c r="BE126" s="240">
        <v>19800</v>
      </c>
      <c r="BF126" s="240"/>
      <c r="BG126" s="239"/>
      <c r="BH126" s="239">
        <v>49827.5</v>
      </c>
      <c r="BI126" s="240"/>
      <c r="BJ126" s="239">
        <v>49827.5</v>
      </c>
      <c r="BK126" s="240"/>
      <c r="BL126" s="175"/>
      <c r="BM126" s="175"/>
      <c r="BN126" s="175"/>
      <c r="BO126" s="175"/>
      <c r="BP126" s="175"/>
      <c r="BQ126" s="174">
        <v>34875</v>
      </c>
      <c r="BR126" s="174">
        <v>34875</v>
      </c>
    </row>
    <row r="127" spans="1:70" ht="11.25" hidden="1" customHeight="1" outlineLevel="2" x14ac:dyDescent="0.2">
      <c r="A127" s="184" t="s">
        <v>348</v>
      </c>
      <c r="B127" s="181"/>
      <c r="C127" s="181"/>
      <c r="D127" s="180">
        <v>32170</v>
      </c>
      <c r="E127" s="180">
        <v>95000</v>
      </c>
      <c r="F127" s="181"/>
      <c r="G127" s="181"/>
      <c r="H127" s="181"/>
      <c r="I127" s="181"/>
      <c r="J127" s="181"/>
      <c r="K127" s="181"/>
      <c r="L127" s="181"/>
      <c r="M127" s="181"/>
      <c r="N127" s="189"/>
      <c r="O127" s="189"/>
      <c r="P127" s="181"/>
      <c r="Q127" s="181"/>
      <c r="R127" s="181"/>
      <c r="S127" s="181"/>
      <c r="T127" s="181"/>
      <c r="U127" s="181"/>
      <c r="V127" s="181"/>
      <c r="W127" s="181"/>
      <c r="X127" s="181"/>
      <c r="Y127" s="189"/>
      <c r="Z127" s="189"/>
      <c r="AA127" s="180">
        <v>75000</v>
      </c>
      <c r="AB127" s="181"/>
      <c r="AC127" s="181"/>
      <c r="AD127" s="181"/>
      <c r="AE127" s="181"/>
      <c r="AF127" s="181"/>
      <c r="AG127" s="180">
        <v>20000</v>
      </c>
      <c r="AH127" s="189"/>
      <c r="AI127" s="181"/>
      <c r="AJ127" s="180">
        <v>11900</v>
      </c>
      <c r="AK127" s="180">
        <v>5000</v>
      </c>
      <c r="AL127" s="180">
        <v>5000</v>
      </c>
      <c r="AM127" s="179">
        <v>950</v>
      </c>
      <c r="AN127" s="181"/>
      <c r="AO127" s="181"/>
      <c r="AP127" s="181"/>
      <c r="AQ127" s="181"/>
      <c r="AR127" s="181"/>
      <c r="AS127" s="179">
        <v>950</v>
      </c>
      <c r="AT127" s="181"/>
      <c r="AU127" s="181"/>
      <c r="AV127" s="181"/>
      <c r="AW127" s="181"/>
      <c r="AX127" s="181"/>
      <c r="AY127" s="181"/>
      <c r="AZ127" s="181"/>
      <c r="BA127" s="181"/>
      <c r="BB127" s="180">
        <v>102095</v>
      </c>
      <c r="BC127" s="180">
        <v>82295</v>
      </c>
      <c r="BD127" s="180">
        <v>19800</v>
      </c>
      <c r="BE127" s="181"/>
      <c r="BF127" s="181"/>
      <c r="BG127" s="180">
        <v>13175</v>
      </c>
      <c r="BH127" s="180">
        <v>16150</v>
      </c>
      <c r="BI127" s="181"/>
      <c r="BJ127" s="180">
        <v>16150</v>
      </c>
      <c r="BK127" s="181"/>
      <c r="BL127" s="181"/>
      <c r="BM127" s="181"/>
      <c r="BN127" s="181"/>
      <c r="BO127" s="181"/>
      <c r="BP127" s="181"/>
      <c r="BQ127" s="180">
        <v>34875</v>
      </c>
      <c r="BR127" s="180">
        <v>34875</v>
      </c>
    </row>
    <row r="128" spans="1:70" ht="11.25" hidden="1" customHeight="1" outlineLevel="2" x14ac:dyDescent="0.2">
      <c r="A128" s="184" t="s">
        <v>349</v>
      </c>
      <c r="B128" s="181"/>
      <c r="C128" s="181"/>
      <c r="D128" s="180">
        <v>17900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89"/>
      <c r="O128" s="189"/>
      <c r="P128" s="181"/>
      <c r="Q128" s="181"/>
      <c r="R128" s="181"/>
      <c r="S128" s="181"/>
      <c r="T128" s="181"/>
      <c r="U128" s="181"/>
      <c r="V128" s="181"/>
      <c r="W128" s="181"/>
      <c r="X128" s="181"/>
      <c r="Y128" s="189"/>
      <c r="Z128" s="189"/>
      <c r="AA128" s="181"/>
      <c r="AB128" s="181"/>
      <c r="AC128" s="181"/>
      <c r="AD128" s="181"/>
      <c r="AE128" s="181"/>
      <c r="AF128" s="181"/>
      <c r="AG128" s="181"/>
      <c r="AH128" s="189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1"/>
      <c r="AY128" s="181"/>
      <c r="AZ128" s="181"/>
      <c r="BA128" s="181"/>
      <c r="BB128" s="180">
        <v>17900</v>
      </c>
      <c r="BC128" s="180">
        <v>17900</v>
      </c>
      <c r="BD128" s="181"/>
      <c r="BE128" s="181"/>
      <c r="BF128" s="181"/>
      <c r="BG128" s="181"/>
      <c r="BH128" s="181"/>
      <c r="BI128" s="181"/>
      <c r="BJ128" s="181"/>
      <c r="BK128" s="181"/>
      <c r="BL128" s="181"/>
      <c r="BM128" s="181"/>
      <c r="BN128" s="181"/>
      <c r="BO128" s="181"/>
      <c r="BP128" s="181"/>
      <c r="BQ128" s="181"/>
      <c r="BR128" s="181"/>
    </row>
    <row r="129" spans="1:70" ht="11.25" customHeight="1" outlineLevel="1" collapsed="1" x14ac:dyDescent="0.2">
      <c r="A129" s="218" t="s">
        <v>350</v>
      </c>
      <c r="B129" s="216">
        <v>3428</v>
      </c>
      <c r="C129" s="216">
        <v>30809.200000000001</v>
      </c>
      <c r="D129" s="216">
        <v>2618247.9900000002</v>
      </c>
      <c r="E129" s="219">
        <v>51933720.57</v>
      </c>
      <c r="F129" s="216">
        <v>3101993.25</v>
      </c>
      <c r="G129" s="216">
        <v>10031456</v>
      </c>
      <c r="H129" s="217"/>
      <c r="I129" s="217"/>
      <c r="J129" s="217"/>
      <c r="K129" s="216">
        <v>126486.55</v>
      </c>
      <c r="L129" s="216">
        <v>807010.4</v>
      </c>
      <c r="M129" s="216">
        <v>284465.83</v>
      </c>
      <c r="N129" s="216">
        <v>1269442.5600000001</v>
      </c>
      <c r="O129" s="217"/>
      <c r="P129" s="216">
        <v>1091868.1399999999</v>
      </c>
      <c r="Q129" s="217"/>
      <c r="R129" s="216">
        <v>562300.71</v>
      </c>
      <c r="S129" s="216">
        <v>27172.25</v>
      </c>
      <c r="T129" s="217"/>
      <c r="U129" s="217"/>
      <c r="V129" s="216">
        <v>3152996.05</v>
      </c>
      <c r="W129" s="216">
        <v>230863.63</v>
      </c>
      <c r="X129" s="216">
        <v>3708.12</v>
      </c>
      <c r="Y129" s="217"/>
      <c r="Z129" s="216">
        <v>72500</v>
      </c>
      <c r="AA129" s="216">
        <v>2734087.58</v>
      </c>
      <c r="AB129" s="216">
        <v>324863.99</v>
      </c>
      <c r="AC129" s="217"/>
      <c r="AD129" s="217"/>
      <c r="AE129" s="216">
        <v>3304.88</v>
      </c>
      <c r="AF129" s="217"/>
      <c r="AG129" s="216">
        <v>997045</v>
      </c>
      <c r="AH129" s="216">
        <v>210000</v>
      </c>
      <c r="AI129" s="217"/>
      <c r="AJ129" s="216">
        <v>4377844.68</v>
      </c>
      <c r="AK129" s="216">
        <v>22000</v>
      </c>
      <c r="AL129" s="216">
        <v>39500</v>
      </c>
      <c r="AM129" s="216"/>
      <c r="AN129" s="217"/>
      <c r="AO129" s="216">
        <v>802714</v>
      </c>
      <c r="AP129" s="217"/>
      <c r="AQ129" s="217">
        <v>358895.68</v>
      </c>
      <c r="AR129" s="217"/>
      <c r="AS129" s="216"/>
      <c r="AT129" s="216">
        <v>203824.37</v>
      </c>
      <c r="AU129" s="216">
        <v>71222</v>
      </c>
      <c r="AV129" s="217">
        <v>26343.35</v>
      </c>
      <c r="AW129" s="217"/>
      <c r="AX129" s="216"/>
      <c r="AY129" s="216">
        <v>570261.34</v>
      </c>
      <c r="AZ129" s="216">
        <v>108231.56</v>
      </c>
      <c r="BA129" s="216">
        <v>24443.37</v>
      </c>
      <c r="BB129" s="216">
        <v>2150409.0099999998</v>
      </c>
      <c r="BC129" s="216">
        <v>16884968.120000001</v>
      </c>
      <c r="BD129" s="216">
        <v>14885513.550000001</v>
      </c>
      <c r="BE129" s="217">
        <v>1999454.57</v>
      </c>
      <c r="BF129" s="217"/>
      <c r="BG129" s="216"/>
      <c r="BH129" s="216">
        <v>5194520.8499999996</v>
      </c>
      <c r="BI129" s="216">
        <v>729827</v>
      </c>
      <c r="BJ129" s="216">
        <v>2824908.85</v>
      </c>
      <c r="BK129" s="216">
        <v>1639785</v>
      </c>
      <c r="BL129" s="174">
        <v>687591</v>
      </c>
      <c r="BM129" s="174">
        <v>1731820.71</v>
      </c>
      <c r="BN129" s="174">
        <v>106892.92</v>
      </c>
      <c r="BO129" s="174">
        <v>532398.98</v>
      </c>
      <c r="BP129" s="174">
        <v>8625874.3599999994</v>
      </c>
      <c r="BQ129" s="174">
        <v>11578.81</v>
      </c>
      <c r="BR129" s="174">
        <v>11578.81</v>
      </c>
    </row>
    <row r="130" spans="1:70" ht="11.25" hidden="1" customHeight="1" outlineLevel="2" x14ac:dyDescent="0.2">
      <c r="A130" s="176" t="s">
        <v>1053</v>
      </c>
      <c r="B130" s="177">
        <v>959</v>
      </c>
      <c r="C130" s="174">
        <v>7672</v>
      </c>
      <c r="D130" s="174">
        <v>758865.91</v>
      </c>
      <c r="E130" s="174">
        <v>4604014.3099999996</v>
      </c>
      <c r="F130" s="174">
        <v>2024855.62</v>
      </c>
      <c r="G130" s="175"/>
      <c r="H130" s="175"/>
      <c r="I130" s="175"/>
      <c r="J130" s="175"/>
      <c r="K130" s="175"/>
      <c r="L130" s="175"/>
      <c r="M130" s="175"/>
      <c r="N130" s="183">
        <v>86820.84</v>
      </c>
      <c r="O130" s="191"/>
      <c r="P130" s="174">
        <v>202485.56</v>
      </c>
      <c r="Q130" s="175"/>
      <c r="R130" s="174">
        <v>283901.61</v>
      </c>
      <c r="S130" s="175"/>
      <c r="T130" s="175"/>
      <c r="U130" s="175"/>
      <c r="V130" s="174">
        <v>1088359.9099999999</v>
      </c>
      <c r="W130" s="175"/>
      <c r="X130" s="175"/>
      <c r="Y130" s="191"/>
      <c r="Z130" s="183">
        <v>15000</v>
      </c>
      <c r="AA130" s="174">
        <v>506213.92</v>
      </c>
      <c r="AB130" s="174">
        <v>114376.85</v>
      </c>
      <c r="AC130" s="175"/>
      <c r="AD130" s="175"/>
      <c r="AE130" s="175"/>
      <c r="AF130" s="175"/>
      <c r="AG130" s="174">
        <v>282000</v>
      </c>
      <c r="AH130" s="191"/>
      <c r="AI130" s="175"/>
      <c r="AJ130" s="174">
        <v>788130.24</v>
      </c>
      <c r="AK130" s="174">
        <v>8500</v>
      </c>
      <c r="AL130" s="174">
        <v>2000</v>
      </c>
      <c r="AM130" s="174">
        <v>191943.77</v>
      </c>
      <c r="AN130" s="175"/>
      <c r="AO130" s="174">
        <v>12886</v>
      </c>
      <c r="AP130" s="175"/>
      <c r="AQ130" s="175"/>
      <c r="AR130" s="175"/>
      <c r="AS130" s="174">
        <v>43228.66</v>
      </c>
      <c r="AT130" s="174">
        <v>14602</v>
      </c>
      <c r="AU130" s="174">
        <v>2548.14</v>
      </c>
      <c r="AV130" s="175"/>
      <c r="AW130" s="175"/>
      <c r="AX130" s="174">
        <v>39752.129999999997</v>
      </c>
      <c r="AY130" s="174">
        <v>20251.38</v>
      </c>
      <c r="AZ130" s="174">
        <v>1074.3800000000001</v>
      </c>
      <c r="BA130" s="174">
        <v>451343.78</v>
      </c>
      <c r="BB130" s="174">
        <v>3743398.17</v>
      </c>
      <c r="BC130" s="174">
        <v>3098256.84</v>
      </c>
      <c r="BD130" s="174">
        <v>645141.32999999996</v>
      </c>
      <c r="BE130" s="175"/>
      <c r="BF130" s="175"/>
      <c r="BG130" s="174">
        <v>831351.81</v>
      </c>
      <c r="BH130" s="174">
        <v>466512.66</v>
      </c>
      <c r="BI130" s="174">
        <v>67703</v>
      </c>
      <c r="BJ130" s="174">
        <v>255038.66</v>
      </c>
      <c r="BK130" s="174">
        <v>143771</v>
      </c>
      <c r="BL130" s="174">
        <v>2674263.9</v>
      </c>
      <c r="BM130" s="174">
        <v>451343.78</v>
      </c>
      <c r="BN130" s="175"/>
      <c r="BO130" s="175"/>
      <c r="BP130" s="174">
        <v>2222920.12</v>
      </c>
      <c r="BQ130" s="175"/>
      <c r="BR130" s="175"/>
    </row>
    <row r="131" spans="1:70" ht="11.25" hidden="1" customHeight="1" outlineLevel="3" x14ac:dyDescent="0.2">
      <c r="A131" s="178" t="s">
        <v>351</v>
      </c>
      <c r="B131" s="179">
        <v>47</v>
      </c>
      <c r="C131" s="179">
        <v>376</v>
      </c>
      <c r="D131" s="180">
        <v>69987.92</v>
      </c>
      <c r="E131" s="180">
        <v>245357.31</v>
      </c>
      <c r="F131" s="180">
        <v>90926.47</v>
      </c>
      <c r="G131" s="181"/>
      <c r="H131" s="181"/>
      <c r="I131" s="181"/>
      <c r="J131" s="181"/>
      <c r="K131" s="181"/>
      <c r="L131" s="181"/>
      <c r="M131" s="181"/>
      <c r="N131" s="190">
        <v>19654.55</v>
      </c>
      <c r="O131" s="189"/>
      <c r="P131" s="180">
        <v>9092.65</v>
      </c>
      <c r="Q131" s="181"/>
      <c r="R131" s="180">
        <v>31579.040000000001</v>
      </c>
      <c r="S131" s="181"/>
      <c r="T131" s="181"/>
      <c r="U131" s="181"/>
      <c r="V131" s="180">
        <v>48872.98</v>
      </c>
      <c r="W131" s="181"/>
      <c r="X131" s="181"/>
      <c r="Y131" s="189"/>
      <c r="Z131" s="189"/>
      <c r="AA131" s="180">
        <v>22731.62</v>
      </c>
      <c r="AB131" s="181"/>
      <c r="AC131" s="181"/>
      <c r="AD131" s="181"/>
      <c r="AE131" s="181"/>
      <c r="AF131" s="181"/>
      <c r="AG131" s="180">
        <v>22500</v>
      </c>
      <c r="AH131" s="189"/>
      <c r="AI131" s="181"/>
      <c r="AJ131" s="180">
        <v>68653.05</v>
      </c>
      <c r="AK131" s="181"/>
      <c r="AL131" s="181"/>
      <c r="AM131" s="180">
        <v>7959.8</v>
      </c>
      <c r="AN131" s="181"/>
      <c r="AO131" s="180">
        <v>12886</v>
      </c>
      <c r="AP131" s="181"/>
      <c r="AQ131" s="181"/>
      <c r="AR131" s="181"/>
      <c r="AS131" s="180">
        <v>2032.03</v>
      </c>
      <c r="AT131" s="179">
        <v>894</v>
      </c>
      <c r="AU131" s="181"/>
      <c r="AV131" s="181"/>
      <c r="AW131" s="181"/>
      <c r="AX131" s="180">
        <v>20345.490000000002</v>
      </c>
      <c r="AY131" s="181"/>
      <c r="AZ131" s="181"/>
      <c r="BA131" s="180">
        <v>24535.73</v>
      </c>
      <c r="BB131" s="180">
        <v>246692.18</v>
      </c>
      <c r="BC131" s="180">
        <v>198022.18</v>
      </c>
      <c r="BD131" s="180">
        <v>48670</v>
      </c>
      <c r="BE131" s="181"/>
      <c r="BF131" s="181"/>
      <c r="BG131" s="181"/>
      <c r="BH131" s="180">
        <v>27392.81</v>
      </c>
      <c r="BI131" s="180">
        <v>3681</v>
      </c>
      <c r="BJ131" s="180">
        <v>14974.81</v>
      </c>
      <c r="BK131" s="180">
        <v>8737</v>
      </c>
      <c r="BL131" s="180">
        <v>165759.26</v>
      </c>
      <c r="BM131" s="180">
        <v>24535.73</v>
      </c>
      <c r="BN131" s="181"/>
      <c r="BO131" s="181"/>
      <c r="BP131" s="180">
        <v>141223.53</v>
      </c>
      <c r="BQ131" s="181"/>
      <c r="BR131" s="181"/>
    </row>
    <row r="132" spans="1:70" ht="11.25" hidden="1" customHeight="1" outlineLevel="3" x14ac:dyDescent="0.2">
      <c r="A132" s="178" t="s">
        <v>352</v>
      </c>
      <c r="B132" s="179">
        <v>89</v>
      </c>
      <c r="C132" s="179">
        <v>712</v>
      </c>
      <c r="D132" s="180">
        <v>54032.46</v>
      </c>
      <c r="E132" s="180">
        <v>402532.2</v>
      </c>
      <c r="F132" s="180">
        <v>165681.82</v>
      </c>
      <c r="G132" s="181"/>
      <c r="H132" s="181"/>
      <c r="I132" s="181"/>
      <c r="J132" s="181"/>
      <c r="K132" s="181"/>
      <c r="L132" s="181"/>
      <c r="M132" s="181"/>
      <c r="N132" s="189"/>
      <c r="O132" s="189"/>
      <c r="P132" s="180">
        <v>16568.18</v>
      </c>
      <c r="Q132" s="181"/>
      <c r="R132" s="180">
        <v>67307.759999999995</v>
      </c>
      <c r="S132" s="181"/>
      <c r="T132" s="181"/>
      <c r="U132" s="181"/>
      <c r="V132" s="180">
        <v>89053.98</v>
      </c>
      <c r="W132" s="181"/>
      <c r="X132" s="181"/>
      <c r="Y132" s="189"/>
      <c r="Z132" s="189"/>
      <c r="AA132" s="180">
        <v>41420.46</v>
      </c>
      <c r="AB132" s="181"/>
      <c r="AC132" s="181"/>
      <c r="AD132" s="181"/>
      <c r="AE132" s="181"/>
      <c r="AF132" s="181"/>
      <c r="AG132" s="180">
        <v>22500</v>
      </c>
      <c r="AH132" s="189"/>
      <c r="AI132" s="181"/>
      <c r="AJ132" s="180">
        <v>92414.09</v>
      </c>
      <c r="AK132" s="179">
        <v>500</v>
      </c>
      <c r="AL132" s="181"/>
      <c r="AM132" s="180">
        <v>19227.91</v>
      </c>
      <c r="AN132" s="181"/>
      <c r="AO132" s="181"/>
      <c r="AP132" s="181"/>
      <c r="AQ132" s="181"/>
      <c r="AR132" s="181"/>
      <c r="AS132" s="180">
        <v>4025.34</v>
      </c>
      <c r="AT132" s="180">
        <v>1192</v>
      </c>
      <c r="AU132" s="181"/>
      <c r="AV132" s="181"/>
      <c r="AW132" s="181"/>
      <c r="AX132" s="180">
        <v>17985.04</v>
      </c>
      <c r="AY132" s="180">
        <v>9230.58</v>
      </c>
      <c r="AZ132" s="181"/>
      <c r="BA132" s="180">
        <v>40253.22</v>
      </c>
      <c r="BB132" s="180">
        <v>324857.73</v>
      </c>
      <c r="BC132" s="180">
        <v>247863.45</v>
      </c>
      <c r="BD132" s="180">
        <v>76994.28</v>
      </c>
      <c r="BE132" s="181"/>
      <c r="BF132" s="181"/>
      <c r="BG132" s="180">
        <v>39292.839999999997</v>
      </c>
      <c r="BH132" s="180">
        <v>40454.51</v>
      </c>
      <c r="BI132" s="180">
        <v>6038</v>
      </c>
      <c r="BJ132" s="180">
        <v>21735.51</v>
      </c>
      <c r="BK132" s="180">
        <v>12681</v>
      </c>
      <c r="BL132" s="180">
        <v>210253.22</v>
      </c>
      <c r="BM132" s="180">
        <v>40253.22</v>
      </c>
      <c r="BN132" s="181"/>
      <c r="BO132" s="181"/>
      <c r="BP132" s="180">
        <v>170000</v>
      </c>
      <c r="BQ132" s="181"/>
      <c r="BR132" s="181"/>
    </row>
    <row r="133" spans="1:70" ht="11.25" hidden="1" customHeight="1" outlineLevel="3" x14ac:dyDescent="0.2">
      <c r="A133" s="178" t="s">
        <v>353</v>
      </c>
      <c r="B133" s="179">
        <v>79</v>
      </c>
      <c r="C133" s="179">
        <v>632</v>
      </c>
      <c r="D133" s="180">
        <v>30901.360000000001</v>
      </c>
      <c r="E133" s="180">
        <v>362250</v>
      </c>
      <c r="F133" s="180">
        <v>180000</v>
      </c>
      <c r="G133" s="181"/>
      <c r="H133" s="181"/>
      <c r="I133" s="181"/>
      <c r="J133" s="181"/>
      <c r="K133" s="181"/>
      <c r="L133" s="181"/>
      <c r="M133" s="181"/>
      <c r="N133" s="189"/>
      <c r="O133" s="189"/>
      <c r="P133" s="180">
        <v>18000</v>
      </c>
      <c r="Q133" s="181"/>
      <c r="R133" s="181"/>
      <c r="S133" s="181"/>
      <c r="T133" s="181"/>
      <c r="U133" s="181"/>
      <c r="V133" s="180">
        <v>96750</v>
      </c>
      <c r="W133" s="181"/>
      <c r="X133" s="181"/>
      <c r="Y133" s="189"/>
      <c r="Z133" s="189"/>
      <c r="AA133" s="180">
        <v>45000</v>
      </c>
      <c r="AB133" s="181"/>
      <c r="AC133" s="181"/>
      <c r="AD133" s="181"/>
      <c r="AE133" s="181"/>
      <c r="AF133" s="181"/>
      <c r="AG133" s="180">
        <v>22500</v>
      </c>
      <c r="AH133" s="189"/>
      <c r="AI133" s="181"/>
      <c r="AJ133" s="180">
        <v>68662.84</v>
      </c>
      <c r="AK133" s="180">
        <v>1000</v>
      </c>
      <c r="AL133" s="181"/>
      <c r="AM133" s="180">
        <v>15602.52</v>
      </c>
      <c r="AN133" s="181"/>
      <c r="AO133" s="181"/>
      <c r="AP133" s="181"/>
      <c r="AQ133" s="181"/>
      <c r="AR133" s="181"/>
      <c r="AS133" s="180">
        <v>3622.52</v>
      </c>
      <c r="AT133" s="180">
        <v>1192</v>
      </c>
      <c r="AU133" s="181"/>
      <c r="AV133" s="181"/>
      <c r="AW133" s="181"/>
      <c r="AX133" s="181"/>
      <c r="AY133" s="180">
        <v>11020.8</v>
      </c>
      <c r="AZ133" s="181"/>
      <c r="BA133" s="180">
        <v>36225</v>
      </c>
      <c r="BB133" s="180">
        <v>257591.73</v>
      </c>
      <c r="BC133" s="180">
        <v>237341.73</v>
      </c>
      <c r="BD133" s="180">
        <v>20250</v>
      </c>
      <c r="BE133" s="181"/>
      <c r="BF133" s="181"/>
      <c r="BG133" s="180">
        <v>66896.789999999994</v>
      </c>
      <c r="BH133" s="180">
        <v>36406.39</v>
      </c>
      <c r="BI133" s="180">
        <v>5434</v>
      </c>
      <c r="BJ133" s="180">
        <v>19560.39</v>
      </c>
      <c r="BK133" s="180">
        <v>11412</v>
      </c>
      <c r="BL133" s="180">
        <v>206225</v>
      </c>
      <c r="BM133" s="180">
        <v>36225</v>
      </c>
      <c r="BN133" s="181"/>
      <c r="BO133" s="181"/>
      <c r="BP133" s="180">
        <v>170000</v>
      </c>
      <c r="BQ133" s="181"/>
      <c r="BR133" s="181"/>
    </row>
    <row r="134" spans="1:70" ht="11.25" hidden="1" customHeight="1" outlineLevel="3" x14ac:dyDescent="0.2">
      <c r="A134" s="178" t="s">
        <v>354</v>
      </c>
      <c r="B134" s="179">
        <v>74</v>
      </c>
      <c r="C134" s="179">
        <v>592</v>
      </c>
      <c r="D134" s="180">
        <v>61821.08</v>
      </c>
      <c r="E134" s="180">
        <v>342946.02</v>
      </c>
      <c r="F134" s="180">
        <v>169772.73</v>
      </c>
      <c r="G134" s="181"/>
      <c r="H134" s="181"/>
      <c r="I134" s="181"/>
      <c r="J134" s="181"/>
      <c r="K134" s="181"/>
      <c r="L134" s="181"/>
      <c r="M134" s="181"/>
      <c r="N134" s="189"/>
      <c r="O134" s="189"/>
      <c r="P134" s="180">
        <v>16977.27</v>
      </c>
      <c r="Q134" s="181"/>
      <c r="R134" s="181"/>
      <c r="S134" s="181"/>
      <c r="T134" s="181"/>
      <c r="U134" s="181"/>
      <c r="V134" s="180">
        <v>91252.84</v>
      </c>
      <c r="W134" s="181"/>
      <c r="X134" s="181"/>
      <c r="Y134" s="189"/>
      <c r="Z134" s="189"/>
      <c r="AA134" s="180">
        <v>42443.18</v>
      </c>
      <c r="AB134" s="181"/>
      <c r="AC134" s="181"/>
      <c r="AD134" s="181"/>
      <c r="AE134" s="181"/>
      <c r="AF134" s="181"/>
      <c r="AG134" s="180">
        <v>22500</v>
      </c>
      <c r="AH134" s="189"/>
      <c r="AI134" s="181"/>
      <c r="AJ134" s="180">
        <v>54781.24</v>
      </c>
      <c r="AK134" s="180">
        <v>2000</v>
      </c>
      <c r="AL134" s="181"/>
      <c r="AM134" s="180">
        <v>13865.16</v>
      </c>
      <c r="AN134" s="181"/>
      <c r="AO134" s="181"/>
      <c r="AP134" s="181"/>
      <c r="AQ134" s="181"/>
      <c r="AR134" s="181"/>
      <c r="AS134" s="180">
        <v>3429.48</v>
      </c>
      <c r="AT134" s="180">
        <v>1192</v>
      </c>
      <c r="AU134" s="181"/>
      <c r="AV134" s="181"/>
      <c r="AW134" s="181"/>
      <c r="AX134" s="181"/>
      <c r="AY134" s="181"/>
      <c r="AZ134" s="181"/>
      <c r="BA134" s="180">
        <v>34294.6</v>
      </c>
      <c r="BB134" s="180">
        <v>295777.05</v>
      </c>
      <c r="BC134" s="180">
        <v>275527.05</v>
      </c>
      <c r="BD134" s="180">
        <v>20250</v>
      </c>
      <c r="BE134" s="181"/>
      <c r="BF134" s="181"/>
      <c r="BG134" s="180">
        <v>54208.81</v>
      </c>
      <c r="BH134" s="180">
        <v>34465.9</v>
      </c>
      <c r="BI134" s="180">
        <v>5144</v>
      </c>
      <c r="BJ134" s="180">
        <v>18517.900000000001</v>
      </c>
      <c r="BK134" s="180">
        <v>10804</v>
      </c>
      <c r="BL134" s="180">
        <v>204294.6</v>
      </c>
      <c r="BM134" s="180">
        <v>34294.6</v>
      </c>
      <c r="BN134" s="181"/>
      <c r="BO134" s="181"/>
      <c r="BP134" s="180">
        <v>170000</v>
      </c>
      <c r="BQ134" s="181"/>
      <c r="BR134" s="181"/>
    </row>
    <row r="135" spans="1:70" ht="11.25" hidden="1" customHeight="1" outlineLevel="3" x14ac:dyDescent="0.2">
      <c r="A135" s="178" t="s">
        <v>355</v>
      </c>
      <c r="B135" s="179">
        <v>66</v>
      </c>
      <c r="C135" s="179">
        <v>528</v>
      </c>
      <c r="D135" s="180">
        <v>54830.239999999998</v>
      </c>
      <c r="E135" s="180">
        <v>307040.63</v>
      </c>
      <c r="F135" s="180">
        <v>150750</v>
      </c>
      <c r="G135" s="181"/>
      <c r="H135" s="181"/>
      <c r="I135" s="181"/>
      <c r="J135" s="181"/>
      <c r="K135" s="181"/>
      <c r="L135" s="181"/>
      <c r="M135" s="181"/>
      <c r="N135" s="189"/>
      <c r="O135" s="189"/>
      <c r="P135" s="180">
        <v>15075</v>
      </c>
      <c r="Q135" s="181"/>
      <c r="R135" s="181"/>
      <c r="S135" s="181"/>
      <c r="T135" s="181"/>
      <c r="U135" s="181"/>
      <c r="V135" s="180">
        <v>81028.13</v>
      </c>
      <c r="W135" s="181"/>
      <c r="X135" s="181"/>
      <c r="Y135" s="189"/>
      <c r="Z135" s="189"/>
      <c r="AA135" s="180">
        <v>37687.5</v>
      </c>
      <c r="AB135" s="181"/>
      <c r="AC135" s="181"/>
      <c r="AD135" s="181"/>
      <c r="AE135" s="181"/>
      <c r="AF135" s="181"/>
      <c r="AG135" s="180">
        <v>22500</v>
      </c>
      <c r="AH135" s="189"/>
      <c r="AI135" s="181"/>
      <c r="AJ135" s="180">
        <v>46600.15</v>
      </c>
      <c r="AK135" s="180">
        <v>1000</v>
      </c>
      <c r="AL135" s="181"/>
      <c r="AM135" s="180">
        <v>10633.67</v>
      </c>
      <c r="AN135" s="181"/>
      <c r="AO135" s="181"/>
      <c r="AP135" s="181"/>
      <c r="AQ135" s="181"/>
      <c r="AR135" s="181"/>
      <c r="AS135" s="180">
        <v>3070.42</v>
      </c>
      <c r="AT135" s="180">
        <v>1192</v>
      </c>
      <c r="AU135" s="181"/>
      <c r="AV135" s="181"/>
      <c r="AW135" s="181"/>
      <c r="AX135" s="181"/>
      <c r="AY135" s="181"/>
      <c r="AZ135" s="181"/>
      <c r="BA135" s="180">
        <v>30704.06</v>
      </c>
      <c r="BB135" s="180">
        <v>245618.73</v>
      </c>
      <c r="BC135" s="180">
        <v>225368.73</v>
      </c>
      <c r="BD135" s="180">
        <v>20250</v>
      </c>
      <c r="BE135" s="181"/>
      <c r="BF135" s="181"/>
      <c r="BG135" s="180">
        <v>69651.990000000005</v>
      </c>
      <c r="BH135" s="180">
        <v>32353.73</v>
      </c>
      <c r="BI135" s="180">
        <v>4606</v>
      </c>
      <c r="BJ135" s="180">
        <v>17523.73</v>
      </c>
      <c r="BK135" s="180">
        <v>10224</v>
      </c>
      <c r="BL135" s="180">
        <v>200704.06</v>
      </c>
      <c r="BM135" s="180">
        <v>30704.06</v>
      </c>
      <c r="BN135" s="181"/>
      <c r="BO135" s="181"/>
      <c r="BP135" s="180">
        <v>170000</v>
      </c>
      <c r="BQ135" s="181"/>
      <c r="BR135" s="181"/>
    </row>
    <row r="136" spans="1:70" ht="11.25" hidden="1" customHeight="1" outlineLevel="3" x14ac:dyDescent="0.2">
      <c r="A136" s="178" t="s">
        <v>1054</v>
      </c>
      <c r="B136" s="179">
        <v>79</v>
      </c>
      <c r="C136" s="179">
        <v>632</v>
      </c>
      <c r="D136" s="180">
        <v>-1348.74</v>
      </c>
      <c r="E136" s="180">
        <v>362250</v>
      </c>
      <c r="F136" s="180">
        <v>180000</v>
      </c>
      <c r="G136" s="181"/>
      <c r="H136" s="181"/>
      <c r="I136" s="181"/>
      <c r="J136" s="181"/>
      <c r="K136" s="181"/>
      <c r="L136" s="181"/>
      <c r="M136" s="181"/>
      <c r="N136" s="189"/>
      <c r="O136" s="189"/>
      <c r="P136" s="180">
        <v>18000</v>
      </c>
      <c r="Q136" s="181"/>
      <c r="R136" s="181"/>
      <c r="S136" s="181"/>
      <c r="T136" s="181"/>
      <c r="U136" s="181"/>
      <c r="V136" s="180">
        <v>96750</v>
      </c>
      <c r="W136" s="181"/>
      <c r="X136" s="181"/>
      <c r="Y136" s="189"/>
      <c r="Z136" s="189"/>
      <c r="AA136" s="180">
        <v>45000</v>
      </c>
      <c r="AB136" s="181"/>
      <c r="AC136" s="181"/>
      <c r="AD136" s="181"/>
      <c r="AE136" s="181"/>
      <c r="AF136" s="181"/>
      <c r="AG136" s="180">
        <v>22500</v>
      </c>
      <c r="AH136" s="189"/>
      <c r="AI136" s="181"/>
      <c r="AJ136" s="180">
        <v>61264.56</v>
      </c>
      <c r="AK136" s="180">
        <v>1000</v>
      </c>
      <c r="AL136" s="181"/>
      <c r="AM136" s="180">
        <v>15602.52</v>
      </c>
      <c r="AN136" s="181"/>
      <c r="AO136" s="181"/>
      <c r="AP136" s="181"/>
      <c r="AQ136" s="181"/>
      <c r="AR136" s="181"/>
      <c r="AS136" s="180">
        <v>3622.52</v>
      </c>
      <c r="AT136" s="180">
        <v>1192</v>
      </c>
      <c r="AU136" s="180">
        <v>2548.14</v>
      </c>
      <c r="AV136" s="181"/>
      <c r="AW136" s="181"/>
      <c r="AX136" s="181"/>
      <c r="AY136" s="181"/>
      <c r="AZ136" s="180">
        <v>1074.3800000000001</v>
      </c>
      <c r="BA136" s="180">
        <v>36225</v>
      </c>
      <c r="BB136" s="180">
        <v>231059.09</v>
      </c>
      <c r="BC136" s="180">
        <v>210809.09</v>
      </c>
      <c r="BD136" s="180">
        <v>20250</v>
      </c>
      <c r="BE136" s="181"/>
      <c r="BF136" s="181"/>
      <c r="BG136" s="180">
        <v>68577.61</v>
      </c>
      <c r="BH136" s="180">
        <v>36406.39</v>
      </c>
      <c r="BI136" s="180">
        <v>5434</v>
      </c>
      <c r="BJ136" s="180">
        <v>19560.39</v>
      </c>
      <c r="BK136" s="180">
        <v>11412</v>
      </c>
      <c r="BL136" s="180">
        <v>206225</v>
      </c>
      <c r="BM136" s="180">
        <v>36225</v>
      </c>
      <c r="BN136" s="181"/>
      <c r="BO136" s="181"/>
      <c r="BP136" s="180">
        <v>170000</v>
      </c>
      <c r="BQ136" s="181"/>
      <c r="BR136" s="181"/>
    </row>
    <row r="137" spans="1:70" ht="11.25" hidden="1" customHeight="1" outlineLevel="3" x14ac:dyDescent="0.2">
      <c r="A137" s="178" t="s">
        <v>1055</v>
      </c>
      <c r="B137" s="179">
        <v>12</v>
      </c>
      <c r="C137" s="179">
        <v>96</v>
      </c>
      <c r="D137" s="181"/>
      <c r="E137" s="180">
        <v>46329.54</v>
      </c>
      <c r="F137" s="180">
        <v>24545.45</v>
      </c>
      <c r="G137" s="181"/>
      <c r="H137" s="181"/>
      <c r="I137" s="181"/>
      <c r="J137" s="181"/>
      <c r="K137" s="181"/>
      <c r="L137" s="181"/>
      <c r="M137" s="181"/>
      <c r="N137" s="189"/>
      <c r="O137" s="189"/>
      <c r="P137" s="180">
        <v>2454.5500000000002</v>
      </c>
      <c r="Q137" s="181"/>
      <c r="R137" s="181"/>
      <c r="S137" s="181"/>
      <c r="T137" s="181"/>
      <c r="U137" s="181"/>
      <c r="V137" s="180">
        <v>13193.18</v>
      </c>
      <c r="W137" s="181"/>
      <c r="X137" s="181"/>
      <c r="Y137" s="189"/>
      <c r="Z137" s="189"/>
      <c r="AA137" s="180">
        <v>6136.36</v>
      </c>
      <c r="AB137" s="181"/>
      <c r="AC137" s="181"/>
      <c r="AD137" s="181"/>
      <c r="AE137" s="181"/>
      <c r="AF137" s="181"/>
      <c r="AG137" s="181"/>
      <c r="AH137" s="189"/>
      <c r="AI137" s="181"/>
      <c r="AJ137" s="180">
        <v>5096.25</v>
      </c>
      <c r="AK137" s="181"/>
      <c r="AL137" s="181"/>
      <c r="AM137" s="181"/>
      <c r="AN137" s="181"/>
      <c r="AO137" s="181"/>
      <c r="AP137" s="181"/>
      <c r="AQ137" s="181"/>
      <c r="AR137" s="181"/>
      <c r="AS137" s="179">
        <v>463.3</v>
      </c>
      <c r="AT137" s="181"/>
      <c r="AU137" s="181"/>
      <c r="AV137" s="181"/>
      <c r="AW137" s="181"/>
      <c r="AX137" s="181"/>
      <c r="AY137" s="181"/>
      <c r="AZ137" s="181"/>
      <c r="BA137" s="180">
        <v>4632.95</v>
      </c>
      <c r="BB137" s="181"/>
      <c r="BC137" s="181"/>
      <c r="BD137" s="181"/>
      <c r="BE137" s="181"/>
      <c r="BF137" s="181"/>
      <c r="BG137" s="180">
        <v>41233.29</v>
      </c>
      <c r="BH137" s="180">
        <v>4732.5</v>
      </c>
      <c r="BI137" s="179">
        <v>695</v>
      </c>
      <c r="BJ137" s="180">
        <v>2549.5</v>
      </c>
      <c r="BK137" s="180">
        <v>1488</v>
      </c>
      <c r="BL137" s="180">
        <v>46329.54</v>
      </c>
      <c r="BM137" s="180">
        <v>4632.95</v>
      </c>
      <c r="BN137" s="181"/>
      <c r="BO137" s="181"/>
      <c r="BP137" s="180">
        <v>41696.589999999997</v>
      </c>
      <c r="BQ137" s="181"/>
      <c r="BR137" s="181"/>
    </row>
    <row r="138" spans="1:70" ht="11.25" hidden="1" customHeight="1" outlineLevel="3" x14ac:dyDescent="0.2">
      <c r="A138" s="178" t="s">
        <v>356</v>
      </c>
      <c r="B138" s="179">
        <v>75</v>
      </c>
      <c r="C138" s="179">
        <v>600</v>
      </c>
      <c r="D138" s="180">
        <v>65396.12</v>
      </c>
      <c r="E138" s="180">
        <v>375069.82</v>
      </c>
      <c r="F138" s="180">
        <v>171818.18</v>
      </c>
      <c r="G138" s="181"/>
      <c r="H138" s="181"/>
      <c r="I138" s="181"/>
      <c r="J138" s="181"/>
      <c r="K138" s="181"/>
      <c r="L138" s="181"/>
      <c r="M138" s="181"/>
      <c r="N138" s="190">
        <v>16263</v>
      </c>
      <c r="O138" s="189"/>
      <c r="P138" s="180">
        <v>17181.82</v>
      </c>
      <c r="Q138" s="181"/>
      <c r="R138" s="181"/>
      <c r="S138" s="181"/>
      <c r="T138" s="181"/>
      <c r="U138" s="181"/>
      <c r="V138" s="180">
        <v>92352.27</v>
      </c>
      <c r="W138" s="181"/>
      <c r="X138" s="181"/>
      <c r="Y138" s="189"/>
      <c r="Z138" s="189"/>
      <c r="AA138" s="180">
        <v>42954.55</v>
      </c>
      <c r="AB138" s="181"/>
      <c r="AC138" s="181"/>
      <c r="AD138" s="181"/>
      <c r="AE138" s="181"/>
      <c r="AF138" s="181"/>
      <c r="AG138" s="180">
        <v>34500</v>
      </c>
      <c r="AH138" s="189"/>
      <c r="AI138" s="181"/>
      <c r="AJ138" s="180">
        <v>60043.360000000001</v>
      </c>
      <c r="AK138" s="180">
        <v>1000</v>
      </c>
      <c r="AL138" s="181"/>
      <c r="AM138" s="180">
        <v>16756.3</v>
      </c>
      <c r="AN138" s="181"/>
      <c r="AO138" s="181"/>
      <c r="AP138" s="181"/>
      <c r="AQ138" s="181"/>
      <c r="AR138" s="181"/>
      <c r="AS138" s="180">
        <v>3588.08</v>
      </c>
      <c r="AT138" s="180">
        <v>1192</v>
      </c>
      <c r="AU138" s="181"/>
      <c r="AV138" s="181"/>
      <c r="AW138" s="181"/>
      <c r="AX138" s="181"/>
      <c r="AY138" s="181"/>
      <c r="AZ138" s="181"/>
      <c r="BA138" s="180">
        <v>37506.980000000003</v>
      </c>
      <c r="BB138" s="180">
        <v>309952.09000000003</v>
      </c>
      <c r="BC138" s="180">
        <v>278902.09000000003</v>
      </c>
      <c r="BD138" s="180">
        <v>31050</v>
      </c>
      <c r="BE138" s="181"/>
      <c r="BF138" s="181"/>
      <c r="BG138" s="180">
        <v>70470.490000000005</v>
      </c>
      <c r="BH138" s="180">
        <v>37694.480000000003</v>
      </c>
      <c r="BI138" s="180">
        <v>5626</v>
      </c>
      <c r="BJ138" s="180">
        <v>20252.48</v>
      </c>
      <c r="BK138" s="180">
        <v>11816</v>
      </c>
      <c r="BL138" s="180">
        <v>207506.98</v>
      </c>
      <c r="BM138" s="180">
        <v>37506.980000000003</v>
      </c>
      <c r="BN138" s="181"/>
      <c r="BO138" s="181"/>
      <c r="BP138" s="180">
        <v>170000</v>
      </c>
      <c r="BQ138" s="181"/>
      <c r="BR138" s="181"/>
    </row>
    <row r="139" spans="1:70" ht="11.25" hidden="1" customHeight="1" outlineLevel="3" x14ac:dyDescent="0.2">
      <c r="A139" s="178" t="s">
        <v>357</v>
      </c>
      <c r="B139" s="179">
        <v>79</v>
      </c>
      <c r="C139" s="179">
        <v>632</v>
      </c>
      <c r="D139" s="180">
        <v>65396.12</v>
      </c>
      <c r="E139" s="180">
        <v>354933.65</v>
      </c>
      <c r="F139" s="180">
        <v>161470.59</v>
      </c>
      <c r="G139" s="181"/>
      <c r="H139" s="181"/>
      <c r="I139" s="181"/>
      <c r="J139" s="181"/>
      <c r="K139" s="181"/>
      <c r="L139" s="181"/>
      <c r="M139" s="181"/>
      <c r="N139" s="189"/>
      <c r="O139" s="189"/>
      <c r="P139" s="180">
        <v>16147.06</v>
      </c>
      <c r="Q139" s="181"/>
      <c r="R139" s="180">
        <v>27657.91</v>
      </c>
      <c r="S139" s="181"/>
      <c r="T139" s="181"/>
      <c r="U139" s="181"/>
      <c r="V139" s="180">
        <v>86790.44</v>
      </c>
      <c r="W139" s="181"/>
      <c r="X139" s="181"/>
      <c r="Y139" s="189"/>
      <c r="Z139" s="189"/>
      <c r="AA139" s="180">
        <v>40367.65</v>
      </c>
      <c r="AB139" s="181"/>
      <c r="AC139" s="181"/>
      <c r="AD139" s="181"/>
      <c r="AE139" s="181"/>
      <c r="AF139" s="181"/>
      <c r="AG139" s="180">
        <v>22500</v>
      </c>
      <c r="AH139" s="189"/>
      <c r="AI139" s="181"/>
      <c r="AJ139" s="180">
        <v>56178.76</v>
      </c>
      <c r="AK139" s="180">
        <v>1000</v>
      </c>
      <c r="AL139" s="181"/>
      <c r="AM139" s="180">
        <v>14944.04</v>
      </c>
      <c r="AN139" s="181"/>
      <c r="AO139" s="181"/>
      <c r="AP139" s="181"/>
      <c r="AQ139" s="181"/>
      <c r="AR139" s="181"/>
      <c r="AS139" s="180">
        <v>3549.35</v>
      </c>
      <c r="AT139" s="180">
        <v>1192</v>
      </c>
      <c r="AU139" s="181"/>
      <c r="AV139" s="181"/>
      <c r="AW139" s="181"/>
      <c r="AX139" s="181"/>
      <c r="AY139" s="181"/>
      <c r="AZ139" s="181"/>
      <c r="BA139" s="180">
        <v>35493.370000000003</v>
      </c>
      <c r="BB139" s="180">
        <v>294499.02</v>
      </c>
      <c r="BC139" s="180">
        <v>249359.02</v>
      </c>
      <c r="BD139" s="180">
        <v>45140</v>
      </c>
      <c r="BE139" s="181"/>
      <c r="BF139" s="181"/>
      <c r="BG139" s="180">
        <v>69651.990000000005</v>
      </c>
      <c r="BH139" s="180">
        <v>35670.839999999997</v>
      </c>
      <c r="BI139" s="180">
        <v>5324</v>
      </c>
      <c r="BJ139" s="180">
        <v>19165.84</v>
      </c>
      <c r="BK139" s="180">
        <v>11181</v>
      </c>
      <c r="BL139" s="180">
        <v>205493.37</v>
      </c>
      <c r="BM139" s="180">
        <v>35493.370000000003</v>
      </c>
      <c r="BN139" s="181"/>
      <c r="BO139" s="181"/>
      <c r="BP139" s="180">
        <v>170000</v>
      </c>
      <c r="BQ139" s="181"/>
      <c r="BR139" s="181"/>
    </row>
    <row r="140" spans="1:70" ht="11.25" hidden="1" customHeight="1" outlineLevel="3" x14ac:dyDescent="0.2">
      <c r="A140" s="178" t="s">
        <v>359</v>
      </c>
      <c r="B140" s="179">
        <v>78</v>
      </c>
      <c r="C140" s="179">
        <v>624</v>
      </c>
      <c r="D140" s="180">
        <v>36795.800000000003</v>
      </c>
      <c r="E140" s="180">
        <v>389495.19</v>
      </c>
      <c r="F140" s="180">
        <v>180000</v>
      </c>
      <c r="G140" s="181"/>
      <c r="H140" s="181"/>
      <c r="I140" s="181"/>
      <c r="J140" s="181"/>
      <c r="K140" s="181"/>
      <c r="L140" s="181"/>
      <c r="M140" s="181"/>
      <c r="N140" s="190">
        <v>27245.19</v>
      </c>
      <c r="O140" s="189"/>
      <c r="P140" s="180">
        <v>18000</v>
      </c>
      <c r="Q140" s="181"/>
      <c r="R140" s="181"/>
      <c r="S140" s="181"/>
      <c r="T140" s="181"/>
      <c r="U140" s="181"/>
      <c r="V140" s="180">
        <v>96750</v>
      </c>
      <c r="W140" s="181"/>
      <c r="X140" s="181"/>
      <c r="Y140" s="189"/>
      <c r="Z140" s="189"/>
      <c r="AA140" s="180">
        <v>45000</v>
      </c>
      <c r="AB140" s="181"/>
      <c r="AC140" s="181"/>
      <c r="AD140" s="181"/>
      <c r="AE140" s="181"/>
      <c r="AF140" s="181"/>
      <c r="AG140" s="180">
        <v>22500</v>
      </c>
      <c r="AH140" s="189"/>
      <c r="AI140" s="181"/>
      <c r="AJ140" s="180">
        <v>61818.62</v>
      </c>
      <c r="AK140" s="181"/>
      <c r="AL140" s="181"/>
      <c r="AM140" s="180">
        <v>18054.580000000002</v>
      </c>
      <c r="AN140" s="181"/>
      <c r="AO140" s="181"/>
      <c r="AP140" s="181"/>
      <c r="AQ140" s="181"/>
      <c r="AR140" s="181"/>
      <c r="AS140" s="180">
        <v>3622.52</v>
      </c>
      <c r="AT140" s="180">
        <v>1192</v>
      </c>
      <c r="AU140" s="181"/>
      <c r="AV140" s="181"/>
      <c r="AW140" s="181"/>
      <c r="AX140" s="181"/>
      <c r="AY140" s="181"/>
      <c r="AZ140" s="181"/>
      <c r="BA140" s="180">
        <v>38949.519999999997</v>
      </c>
      <c r="BB140" s="180">
        <v>294820.38</v>
      </c>
      <c r="BC140" s="180">
        <v>274570.38</v>
      </c>
      <c r="BD140" s="180">
        <v>20250</v>
      </c>
      <c r="BE140" s="181"/>
      <c r="BF140" s="181"/>
      <c r="BG140" s="180">
        <v>69651.990000000005</v>
      </c>
      <c r="BH140" s="180">
        <v>39144.85</v>
      </c>
      <c r="BI140" s="180">
        <v>5843</v>
      </c>
      <c r="BJ140" s="180">
        <v>21031.85</v>
      </c>
      <c r="BK140" s="180">
        <v>12270</v>
      </c>
      <c r="BL140" s="180">
        <v>208949.52</v>
      </c>
      <c r="BM140" s="180">
        <v>38949.519999999997</v>
      </c>
      <c r="BN140" s="181"/>
      <c r="BO140" s="181"/>
      <c r="BP140" s="180">
        <v>170000</v>
      </c>
      <c r="BQ140" s="181"/>
      <c r="BR140" s="181"/>
    </row>
    <row r="141" spans="1:70" ht="11.25" hidden="1" customHeight="1" outlineLevel="3" x14ac:dyDescent="0.2">
      <c r="A141" s="178" t="s">
        <v>1056</v>
      </c>
      <c r="B141" s="179">
        <v>79</v>
      </c>
      <c r="C141" s="179">
        <v>632</v>
      </c>
      <c r="D141" s="180">
        <v>65396.12</v>
      </c>
      <c r="E141" s="180">
        <v>356442.03</v>
      </c>
      <c r="F141" s="180">
        <v>139500</v>
      </c>
      <c r="G141" s="181"/>
      <c r="H141" s="181"/>
      <c r="I141" s="181"/>
      <c r="J141" s="181"/>
      <c r="K141" s="181"/>
      <c r="L141" s="181"/>
      <c r="M141" s="181"/>
      <c r="N141" s="189"/>
      <c r="O141" s="189"/>
      <c r="P141" s="180">
        <v>13950</v>
      </c>
      <c r="Q141" s="181"/>
      <c r="R141" s="180">
        <v>70635.78</v>
      </c>
      <c r="S141" s="181"/>
      <c r="T141" s="181"/>
      <c r="U141" s="181"/>
      <c r="V141" s="180">
        <v>74981.25</v>
      </c>
      <c r="W141" s="181"/>
      <c r="X141" s="181"/>
      <c r="Y141" s="189"/>
      <c r="Z141" s="189"/>
      <c r="AA141" s="180">
        <v>34875</v>
      </c>
      <c r="AB141" s="181"/>
      <c r="AC141" s="181"/>
      <c r="AD141" s="181"/>
      <c r="AE141" s="181"/>
      <c r="AF141" s="181"/>
      <c r="AG141" s="180">
        <v>22500</v>
      </c>
      <c r="AH141" s="189"/>
      <c r="AI141" s="181"/>
      <c r="AJ141" s="180">
        <v>58480.42</v>
      </c>
      <c r="AK141" s="180">
        <v>1000</v>
      </c>
      <c r="AL141" s="180">
        <v>2000</v>
      </c>
      <c r="AM141" s="180">
        <v>15079.79</v>
      </c>
      <c r="AN141" s="181"/>
      <c r="AO141" s="181"/>
      <c r="AP141" s="181"/>
      <c r="AQ141" s="181"/>
      <c r="AR141" s="181"/>
      <c r="AS141" s="180">
        <v>3564.43</v>
      </c>
      <c r="AT141" s="180">
        <v>1192</v>
      </c>
      <c r="AU141" s="181"/>
      <c r="AV141" s="181"/>
      <c r="AW141" s="181"/>
      <c r="AX141" s="181"/>
      <c r="AY141" s="181"/>
      <c r="AZ141" s="181"/>
      <c r="BA141" s="180">
        <v>35644.199999999997</v>
      </c>
      <c r="BB141" s="180">
        <v>295705.74</v>
      </c>
      <c r="BC141" s="180">
        <v>215275.74</v>
      </c>
      <c r="BD141" s="180">
        <v>80430</v>
      </c>
      <c r="BE141" s="181"/>
      <c r="BF141" s="181"/>
      <c r="BG141" s="180">
        <v>67651.990000000005</v>
      </c>
      <c r="BH141" s="180">
        <v>35822.81</v>
      </c>
      <c r="BI141" s="180">
        <v>5347</v>
      </c>
      <c r="BJ141" s="180">
        <v>19247.810000000001</v>
      </c>
      <c r="BK141" s="180">
        <v>11228</v>
      </c>
      <c r="BL141" s="180">
        <v>205644.2</v>
      </c>
      <c r="BM141" s="180">
        <v>35644.199999999997</v>
      </c>
      <c r="BN141" s="181"/>
      <c r="BO141" s="181"/>
      <c r="BP141" s="180">
        <v>170000</v>
      </c>
      <c r="BQ141" s="181"/>
      <c r="BR141" s="181"/>
    </row>
    <row r="142" spans="1:70" ht="11.25" hidden="1" customHeight="1" outlineLevel="3" x14ac:dyDescent="0.2">
      <c r="A142" s="178" t="s">
        <v>1057</v>
      </c>
      <c r="B142" s="181"/>
      <c r="C142" s="181"/>
      <c r="D142" s="180">
        <v>60423.45</v>
      </c>
      <c r="E142" s="180">
        <v>90576.53</v>
      </c>
      <c r="F142" s="181"/>
      <c r="G142" s="181"/>
      <c r="H142" s="181"/>
      <c r="I142" s="181"/>
      <c r="J142" s="181"/>
      <c r="K142" s="181"/>
      <c r="L142" s="181"/>
      <c r="M142" s="181"/>
      <c r="N142" s="189"/>
      <c r="O142" s="189"/>
      <c r="P142" s="181"/>
      <c r="Q142" s="181"/>
      <c r="R142" s="181"/>
      <c r="S142" s="181"/>
      <c r="T142" s="181"/>
      <c r="U142" s="181"/>
      <c r="V142" s="181"/>
      <c r="W142" s="181"/>
      <c r="X142" s="181"/>
      <c r="Y142" s="189"/>
      <c r="Z142" s="189"/>
      <c r="AA142" s="181"/>
      <c r="AB142" s="180">
        <v>90576.53</v>
      </c>
      <c r="AC142" s="181"/>
      <c r="AD142" s="181"/>
      <c r="AE142" s="181"/>
      <c r="AF142" s="181"/>
      <c r="AG142" s="181"/>
      <c r="AH142" s="189"/>
      <c r="AI142" s="181"/>
      <c r="AJ142" s="180">
        <v>6229.25</v>
      </c>
      <c r="AK142" s="181"/>
      <c r="AL142" s="181"/>
      <c r="AM142" s="180">
        <v>4807.6499999999996</v>
      </c>
      <c r="AN142" s="181"/>
      <c r="AO142" s="181"/>
      <c r="AP142" s="181"/>
      <c r="AQ142" s="181"/>
      <c r="AR142" s="181"/>
      <c r="AS142" s="181"/>
      <c r="AT142" s="181"/>
      <c r="AU142" s="181"/>
      <c r="AV142" s="181"/>
      <c r="AW142" s="181"/>
      <c r="AX142" s="180">
        <v>1421.6</v>
      </c>
      <c r="AY142" s="181"/>
      <c r="AZ142" s="181"/>
      <c r="BA142" s="181"/>
      <c r="BB142" s="180">
        <v>144770.73000000001</v>
      </c>
      <c r="BC142" s="180">
        <v>60423.45</v>
      </c>
      <c r="BD142" s="180">
        <v>84347.28</v>
      </c>
      <c r="BE142" s="181"/>
      <c r="BF142" s="181"/>
      <c r="BG142" s="181"/>
      <c r="BH142" s="180">
        <v>8604.77</v>
      </c>
      <c r="BI142" s="181"/>
      <c r="BJ142" s="180">
        <v>8604.77</v>
      </c>
      <c r="BK142" s="181"/>
      <c r="BL142" s="180">
        <v>42500</v>
      </c>
      <c r="BM142" s="181"/>
      <c r="BN142" s="181"/>
      <c r="BO142" s="181"/>
      <c r="BP142" s="180">
        <v>42500</v>
      </c>
      <c r="BQ142" s="181"/>
      <c r="BR142" s="181"/>
    </row>
    <row r="143" spans="1:70" ht="11.25" hidden="1" customHeight="1" outlineLevel="3" x14ac:dyDescent="0.2">
      <c r="A143" s="178" t="s">
        <v>362</v>
      </c>
      <c r="B143" s="179">
        <v>79</v>
      </c>
      <c r="C143" s="179">
        <v>632</v>
      </c>
      <c r="D143" s="180">
        <v>65396.12</v>
      </c>
      <c r="E143" s="180">
        <v>374008.84</v>
      </c>
      <c r="F143" s="180">
        <v>161602.94</v>
      </c>
      <c r="G143" s="181"/>
      <c r="H143" s="181"/>
      <c r="I143" s="181"/>
      <c r="J143" s="181"/>
      <c r="K143" s="181"/>
      <c r="L143" s="181"/>
      <c r="M143" s="181"/>
      <c r="N143" s="189"/>
      <c r="O143" s="189"/>
      <c r="P143" s="180">
        <v>16160.29</v>
      </c>
      <c r="Q143" s="181"/>
      <c r="R143" s="180">
        <v>31483.279999999999</v>
      </c>
      <c r="S143" s="181"/>
      <c r="T143" s="181"/>
      <c r="U143" s="181"/>
      <c r="V143" s="180">
        <v>86861.59</v>
      </c>
      <c r="W143" s="181"/>
      <c r="X143" s="181"/>
      <c r="Y143" s="189"/>
      <c r="Z143" s="190">
        <v>15000</v>
      </c>
      <c r="AA143" s="180">
        <v>40400.74</v>
      </c>
      <c r="AB143" s="181"/>
      <c r="AC143" s="181"/>
      <c r="AD143" s="181"/>
      <c r="AE143" s="181"/>
      <c r="AF143" s="181"/>
      <c r="AG143" s="180">
        <v>22500</v>
      </c>
      <c r="AH143" s="189"/>
      <c r="AI143" s="181"/>
      <c r="AJ143" s="180">
        <v>58843.8</v>
      </c>
      <c r="AK143" s="181"/>
      <c r="AL143" s="181"/>
      <c r="AM143" s="180">
        <v>16660.810000000001</v>
      </c>
      <c r="AN143" s="181"/>
      <c r="AO143" s="181"/>
      <c r="AP143" s="181"/>
      <c r="AQ143" s="181"/>
      <c r="AR143" s="181"/>
      <c r="AS143" s="180">
        <v>3590.1</v>
      </c>
      <c r="AT143" s="180">
        <v>1192</v>
      </c>
      <c r="AU143" s="181"/>
      <c r="AV143" s="181"/>
      <c r="AW143" s="181"/>
      <c r="AX143" s="181"/>
      <c r="AY143" s="181"/>
      <c r="AZ143" s="181"/>
      <c r="BA143" s="180">
        <v>37400.89</v>
      </c>
      <c r="BB143" s="180">
        <v>310909.17</v>
      </c>
      <c r="BC143" s="180">
        <v>262329.17</v>
      </c>
      <c r="BD143" s="180">
        <v>48580</v>
      </c>
      <c r="BE143" s="181"/>
      <c r="BF143" s="181"/>
      <c r="BG143" s="180">
        <v>69651.990000000005</v>
      </c>
      <c r="BH143" s="180">
        <v>37587.760000000002</v>
      </c>
      <c r="BI143" s="180">
        <v>5610</v>
      </c>
      <c r="BJ143" s="180">
        <v>20196.759999999998</v>
      </c>
      <c r="BK143" s="180">
        <v>11781</v>
      </c>
      <c r="BL143" s="180">
        <v>207400.89</v>
      </c>
      <c r="BM143" s="180">
        <v>37400.89</v>
      </c>
      <c r="BN143" s="181"/>
      <c r="BO143" s="181"/>
      <c r="BP143" s="180">
        <v>170000</v>
      </c>
      <c r="BQ143" s="181"/>
      <c r="BR143" s="181"/>
    </row>
    <row r="144" spans="1:70" ht="11.25" hidden="1" customHeight="1" outlineLevel="3" x14ac:dyDescent="0.2">
      <c r="A144" s="178" t="s">
        <v>363</v>
      </c>
      <c r="B144" s="179">
        <v>10</v>
      </c>
      <c r="C144" s="179">
        <v>80</v>
      </c>
      <c r="D144" s="180">
        <v>64441.74</v>
      </c>
      <c r="E144" s="180">
        <v>66269.070000000007</v>
      </c>
      <c r="F144" s="180">
        <v>22500</v>
      </c>
      <c r="G144" s="181"/>
      <c r="H144" s="181"/>
      <c r="I144" s="181"/>
      <c r="J144" s="181"/>
      <c r="K144" s="181"/>
      <c r="L144" s="181"/>
      <c r="M144" s="181"/>
      <c r="N144" s="189"/>
      <c r="O144" s="189"/>
      <c r="P144" s="180">
        <v>2250</v>
      </c>
      <c r="Q144" s="181"/>
      <c r="R144" s="181"/>
      <c r="S144" s="181"/>
      <c r="T144" s="181"/>
      <c r="U144" s="181"/>
      <c r="V144" s="180">
        <v>12093.75</v>
      </c>
      <c r="W144" s="181"/>
      <c r="X144" s="181"/>
      <c r="Y144" s="189"/>
      <c r="Z144" s="189"/>
      <c r="AA144" s="180">
        <v>5625</v>
      </c>
      <c r="AB144" s="180">
        <v>23800.32</v>
      </c>
      <c r="AC144" s="181"/>
      <c r="AD144" s="181"/>
      <c r="AE144" s="181"/>
      <c r="AF144" s="181"/>
      <c r="AG144" s="181"/>
      <c r="AH144" s="189"/>
      <c r="AI144" s="181"/>
      <c r="AJ144" s="180">
        <v>8341.1299999999992</v>
      </c>
      <c r="AK144" s="181"/>
      <c r="AL144" s="181"/>
      <c r="AM144" s="180">
        <v>1714.22</v>
      </c>
      <c r="AN144" s="181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1"/>
      <c r="AY144" s="181"/>
      <c r="AZ144" s="181"/>
      <c r="BA144" s="180">
        <v>6626.91</v>
      </c>
      <c r="BB144" s="180">
        <v>123231.51</v>
      </c>
      <c r="BC144" s="180">
        <v>64441.74</v>
      </c>
      <c r="BD144" s="180">
        <v>58789.77</v>
      </c>
      <c r="BE144" s="181"/>
      <c r="BF144" s="181"/>
      <c r="BG144" s="179">
        <v>-861.83</v>
      </c>
      <c r="BH144" s="180">
        <v>6660.01</v>
      </c>
      <c r="BI144" s="179">
        <v>994</v>
      </c>
      <c r="BJ144" s="180">
        <v>3579.01</v>
      </c>
      <c r="BK144" s="180">
        <v>2087</v>
      </c>
      <c r="BL144" s="180">
        <v>49126.91</v>
      </c>
      <c r="BM144" s="180">
        <v>6626.91</v>
      </c>
      <c r="BN144" s="181"/>
      <c r="BO144" s="181"/>
      <c r="BP144" s="180">
        <v>42500</v>
      </c>
      <c r="BQ144" s="181"/>
      <c r="BR144" s="181"/>
    </row>
    <row r="145" spans="1:70" ht="11.25" hidden="1" customHeight="1" outlineLevel="3" x14ac:dyDescent="0.2">
      <c r="A145" s="178" t="s">
        <v>1058</v>
      </c>
      <c r="B145" s="179">
        <v>34</v>
      </c>
      <c r="C145" s="179">
        <v>272</v>
      </c>
      <c r="D145" s="181"/>
      <c r="E145" s="180">
        <v>174229.12</v>
      </c>
      <c r="F145" s="180">
        <v>79772.73</v>
      </c>
      <c r="G145" s="181"/>
      <c r="H145" s="181"/>
      <c r="I145" s="181"/>
      <c r="J145" s="181"/>
      <c r="K145" s="181"/>
      <c r="L145" s="181"/>
      <c r="M145" s="181"/>
      <c r="N145" s="190">
        <v>23658.1</v>
      </c>
      <c r="O145" s="189"/>
      <c r="P145" s="180">
        <v>7977.27</v>
      </c>
      <c r="Q145" s="181"/>
      <c r="R145" s="181"/>
      <c r="S145" s="181"/>
      <c r="T145" s="181"/>
      <c r="U145" s="181"/>
      <c r="V145" s="180">
        <v>42877.84</v>
      </c>
      <c r="W145" s="181"/>
      <c r="X145" s="181"/>
      <c r="Y145" s="189"/>
      <c r="Z145" s="189"/>
      <c r="AA145" s="180">
        <v>19943.18</v>
      </c>
      <c r="AB145" s="181"/>
      <c r="AC145" s="181"/>
      <c r="AD145" s="181"/>
      <c r="AE145" s="181"/>
      <c r="AF145" s="181"/>
      <c r="AG145" s="181"/>
      <c r="AH145" s="189"/>
      <c r="AI145" s="181"/>
      <c r="AJ145" s="180">
        <v>26705.26</v>
      </c>
      <c r="AK145" s="181"/>
      <c r="AL145" s="181"/>
      <c r="AM145" s="180">
        <v>7180.63</v>
      </c>
      <c r="AN145" s="181"/>
      <c r="AO145" s="181"/>
      <c r="AP145" s="181"/>
      <c r="AQ145" s="181"/>
      <c r="AR145" s="181"/>
      <c r="AS145" s="180">
        <v>1505.72</v>
      </c>
      <c r="AT145" s="179">
        <v>596</v>
      </c>
      <c r="AU145" s="181"/>
      <c r="AV145" s="181"/>
      <c r="AW145" s="181"/>
      <c r="AX145" s="181"/>
      <c r="AY145" s="181"/>
      <c r="AZ145" s="181"/>
      <c r="BA145" s="180">
        <v>17422.91</v>
      </c>
      <c r="BB145" s="180">
        <v>71901.990000000005</v>
      </c>
      <c r="BC145" s="180">
        <v>71901.990000000005</v>
      </c>
      <c r="BD145" s="181"/>
      <c r="BE145" s="181"/>
      <c r="BF145" s="181"/>
      <c r="BG145" s="180">
        <v>75621.87</v>
      </c>
      <c r="BH145" s="180">
        <v>17509.59</v>
      </c>
      <c r="BI145" s="180">
        <v>2613</v>
      </c>
      <c r="BJ145" s="180">
        <v>9407.59</v>
      </c>
      <c r="BK145" s="180">
        <v>5489</v>
      </c>
      <c r="BL145" s="180">
        <v>102422.91</v>
      </c>
      <c r="BM145" s="180">
        <v>17422.91</v>
      </c>
      <c r="BN145" s="181"/>
      <c r="BO145" s="181"/>
      <c r="BP145" s="180">
        <v>85000</v>
      </c>
      <c r="BQ145" s="181"/>
      <c r="BR145" s="181"/>
    </row>
    <row r="146" spans="1:70" ht="11.25" hidden="1" customHeight="1" outlineLevel="3" x14ac:dyDescent="0.2">
      <c r="A146" s="178" t="s">
        <v>364</v>
      </c>
      <c r="B146" s="179">
        <v>79</v>
      </c>
      <c r="C146" s="179">
        <v>632</v>
      </c>
      <c r="D146" s="180">
        <v>65396.12</v>
      </c>
      <c r="E146" s="180">
        <v>354284.36</v>
      </c>
      <c r="F146" s="180">
        <v>146514.71</v>
      </c>
      <c r="G146" s="181"/>
      <c r="H146" s="181"/>
      <c r="I146" s="181"/>
      <c r="J146" s="181"/>
      <c r="K146" s="181"/>
      <c r="L146" s="181"/>
      <c r="M146" s="181"/>
      <c r="N146" s="189"/>
      <c r="O146" s="189"/>
      <c r="P146" s="180">
        <v>14651.47</v>
      </c>
      <c r="Q146" s="181"/>
      <c r="R146" s="180">
        <v>55237.84</v>
      </c>
      <c r="S146" s="181"/>
      <c r="T146" s="181"/>
      <c r="U146" s="181"/>
      <c r="V146" s="180">
        <v>78751.66</v>
      </c>
      <c r="W146" s="181"/>
      <c r="X146" s="181"/>
      <c r="Y146" s="189"/>
      <c r="Z146" s="189"/>
      <c r="AA146" s="180">
        <v>36628.68</v>
      </c>
      <c r="AB146" s="181"/>
      <c r="AC146" s="181"/>
      <c r="AD146" s="181"/>
      <c r="AE146" s="181"/>
      <c r="AF146" s="181"/>
      <c r="AG146" s="180">
        <v>22500</v>
      </c>
      <c r="AH146" s="189"/>
      <c r="AI146" s="181"/>
      <c r="AJ146" s="180">
        <v>54017.46</v>
      </c>
      <c r="AK146" s="181"/>
      <c r="AL146" s="181"/>
      <c r="AM146" s="180">
        <v>13854.17</v>
      </c>
      <c r="AN146" s="181"/>
      <c r="AO146" s="181"/>
      <c r="AP146" s="181"/>
      <c r="AQ146" s="181"/>
      <c r="AR146" s="181"/>
      <c r="AS146" s="180">
        <v>3542.85</v>
      </c>
      <c r="AT146" s="180">
        <v>1192</v>
      </c>
      <c r="AU146" s="181"/>
      <c r="AV146" s="181"/>
      <c r="AW146" s="181"/>
      <c r="AX146" s="181"/>
      <c r="AY146" s="181"/>
      <c r="AZ146" s="181"/>
      <c r="BA146" s="180">
        <v>35428.44</v>
      </c>
      <c r="BB146" s="180">
        <v>296011.03000000003</v>
      </c>
      <c r="BC146" s="180">
        <v>226121.03</v>
      </c>
      <c r="BD146" s="180">
        <v>69890</v>
      </c>
      <c r="BE146" s="181"/>
      <c r="BF146" s="181"/>
      <c r="BG146" s="180">
        <v>69651.990000000005</v>
      </c>
      <c r="BH146" s="180">
        <v>35605.32</v>
      </c>
      <c r="BI146" s="180">
        <v>5314</v>
      </c>
      <c r="BJ146" s="180">
        <v>19130.32</v>
      </c>
      <c r="BK146" s="180">
        <v>11161</v>
      </c>
      <c r="BL146" s="180">
        <v>205428.44</v>
      </c>
      <c r="BM146" s="180">
        <v>35428.44</v>
      </c>
      <c r="BN146" s="181"/>
      <c r="BO146" s="181"/>
      <c r="BP146" s="180">
        <v>170000</v>
      </c>
      <c r="BQ146" s="181"/>
      <c r="BR146" s="181"/>
    </row>
    <row r="147" spans="1:70" ht="11.25" hidden="1" customHeight="1" outlineLevel="2" x14ac:dyDescent="0.2">
      <c r="A147" s="176" t="s">
        <v>365</v>
      </c>
      <c r="B147" s="174">
        <v>1852</v>
      </c>
      <c r="C147" s="174">
        <v>18192.8</v>
      </c>
      <c r="D147" s="174">
        <v>1339672.8</v>
      </c>
      <c r="E147" s="174">
        <v>9517532.1699999999</v>
      </c>
      <c r="F147" s="174">
        <v>13219.5</v>
      </c>
      <c r="G147" s="174">
        <v>4987118.88</v>
      </c>
      <c r="H147" s="175"/>
      <c r="I147" s="175"/>
      <c r="J147" s="175"/>
      <c r="K147" s="174">
        <v>84624.960000000006</v>
      </c>
      <c r="L147" s="174">
        <v>543915.68000000005</v>
      </c>
      <c r="M147" s="174">
        <v>17008.16</v>
      </c>
      <c r="N147" s="183">
        <v>329216.98</v>
      </c>
      <c r="O147" s="191"/>
      <c r="P147" s="174">
        <v>498711.84</v>
      </c>
      <c r="Q147" s="175"/>
      <c r="R147" s="174">
        <v>220521.04</v>
      </c>
      <c r="S147" s="174">
        <v>17525.91</v>
      </c>
      <c r="T147" s="175"/>
      <c r="U147" s="175"/>
      <c r="V147" s="174">
        <v>716278.35</v>
      </c>
      <c r="W147" s="174">
        <v>148067.19</v>
      </c>
      <c r="X147" s="175"/>
      <c r="Y147" s="191"/>
      <c r="Z147" s="191"/>
      <c r="AA147" s="174">
        <v>1246779.72</v>
      </c>
      <c r="AB147" s="174">
        <v>57129.08</v>
      </c>
      <c r="AC147" s="175"/>
      <c r="AD147" s="175"/>
      <c r="AE147" s="174">
        <v>3304.88</v>
      </c>
      <c r="AF147" s="175"/>
      <c r="AG147" s="174">
        <v>564110</v>
      </c>
      <c r="AH147" s="183">
        <v>70000</v>
      </c>
      <c r="AI147" s="175"/>
      <c r="AJ147" s="174">
        <v>2127390.29</v>
      </c>
      <c r="AK147" s="174">
        <v>15000</v>
      </c>
      <c r="AL147" s="174">
        <v>13000</v>
      </c>
      <c r="AM147" s="174">
        <v>282081.37</v>
      </c>
      <c r="AN147" s="175"/>
      <c r="AO147" s="174">
        <v>279046.37</v>
      </c>
      <c r="AP147" s="175"/>
      <c r="AQ147" s="175"/>
      <c r="AR147" s="175"/>
      <c r="AS147" s="174">
        <v>88680.49</v>
      </c>
      <c r="AT147" s="174">
        <v>34270</v>
      </c>
      <c r="AU147" s="174">
        <v>22814.080000000002</v>
      </c>
      <c r="AV147" s="175"/>
      <c r="AW147" s="175"/>
      <c r="AX147" s="174">
        <v>373442.99</v>
      </c>
      <c r="AY147" s="174">
        <v>63626.51</v>
      </c>
      <c r="AZ147" s="174">
        <v>10675.26</v>
      </c>
      <c r="BA147" s="174">
        <v>944753.22</v>
      </c>
      <c r="BB147" s="174">
        <v>7072378.2199999997</v>
      </c>
      <c r="BC147" s="174">
        <v>6202195.4100000001</v>
      </c>
      <c r="BD147" s="174">
        <v>870182.81</v>
      </c>
      <c r="BE147" s="175"/>
      <c r="BF147" s="175"/>
      <c r="BG147" s="174">
        <v>1599506.56</v>
      </c>
      <c r="BH147" s="174">
        <v>942445.11</v>
      </c>
      <c r="BI147" s="174">
        <v>124800</v>
      </c>
      <c r="BJ147" s="174">
        <v>516001.11</v>
      </c>
      <c r="BK147" s="174">
        <v>301644</v>
      </c>
      <c r="BL147" s="174">
        <v>6541999.3600000003</v>
      </c>
      <c r="BM147" s="174">
        <v>944753.22</v>
      </c>
      <c r="BN147" s="174">
        <v>106892.92</v>
      </c>
      <c r="BO147" s="174">
        <v>532398.98</v>
      </c>
      <c r="BP147" s="174">
        <v>4957954.24</v>
      </c>
      <c r="BQ147" s="174">
        <v>11578.81</v>
      </c>
      <c r="BR147" s="174">
        <v>11578.81</v>
      </c>
    </row>
    <row r="148" spans="1:70" ht="11.25" hidden="1" customHeight="1" outlineLevel="3" x14ac:dyDescent="0.2">
      <c r="A148" s="178" t="s">
        <v>366</v>
      </c>
      <c r="B148" s="179">
        <v>58</v>
      </c>
      <c r="C148" s="179">
        <v>626.4</v>
      </c>
      <c r="D148" s="180">
        <v>61683.77</v>
      </c>
      <c r="E148" s="180">
        <v>349299.34</v>
      </c>
      <c r="F148" s="181"/>
      <c r="G148" s="180">
        <v>171884.16</v>
      </c>
      <c r="H148" s="181"/>
      <c r="I148" s="181"/>
      <c r="J148" s="181"/>
      <c r="K148" s="180">
        <v>5927.04</v>
      </c>
      <c r="L148" s="180">
        <v>27055.84</v>
      </c>
      <c r="M148" s="181"/>
      <c r="N148" s="190">
        <v>37875</v>
      </c>
      <c r="O148" s="189"/>
      <c r="P148" s="180">
        <v>17188.419999999998</v>
      </c>
      <c r="Q148" s="181"/>
      <c r="R148" s="181"/>
      <c r="S148" s="181"/>
      <c r="T148" s="181"/>
      <c r="U148" s="181"/>
      <c r="V148" s="180">
        <v>18374.41</v>
      </c>
      <c r="W148" s="180">
        <v>5316.43</v>
      </c>
      <c r="X148" s="181"/>
      <c r="Y148" s="189"/>
      <c r="Z148" s="189"/>
      <c r="AA148" s="180">
        <v>42971.040000000001</v>
      </c>
      <c r="AB148" s="181"/>
      <c r="AC148" s="181"/>
      <c r="AD148" s="181"/>
      <c r="AE148" s="181"/>
      <c r="AF148" s="181"/>
      <c r="AG148" s="180">
        <v>22707</v>
      </c>
      <c r="AH148" s="189"/>
      <c r="AI148" s="181"/>
      <c r="AJ148" s="180">
        <v>79769.759999999995</v>
      </c>
      <c r="AK148" s="181"/>
      <c r="AL148" s="181"/>
      <c r="AM148" s="181"/>
      <c r="AN148" s="181"/>
      <c r="AO148" s="181"/>
      <c r="AP148" s="181"/>
      <c r="AQ148" s="181"/>
      <c r="AR148" s="181"/>
      <c r="AS148" s="180">
        <v>3054.97</v>
      </c>
      <c r="AT148" s="180">
        <v>1192</v>
      </c>
      <c r="AU148" s="181"/>
      <c r="AV148" s="181"/>
      <c r="AW148" s="181"/>
      <c r="AX148" s="180">
        <v>40592.86</v>
      </c>
      <c r="AY148" s="181"/>
      <c r="AZ148" s="181"/>
      <c r="BA148" s="180">
        <v>34929.93</v>
      </c>
      <c r="BB148" s="180">
        <v>270890.52</v>
      </c>
      <c r="BC148" s="180">
        <v>250454.22</v>
      </c>
      <c r="BD148" s="180">
        <v>20436.3</v>
      </c>
      <c r="BE148" s="181"/>
      <c r="BF148" s="181"/>
      <c r="BG148" s="180">
        <v>60322.83</v>
      </c>
      <c r="BH148" s="180">
        <v>29865.09</v>
      </c>
      <c r="BI148" s="181"/>
      <c r="BJ148" s="180">
        <v>18863.09</v>
      </c>
      <c r="BK148" s="180">
        <v>11002</v>
      </c>
      <c r="BL148" s="180">
        <v>349299.34</v>
      </c>
      <c r="BM148" s="180">
        <v>34929.93</v>
      </c>
      <c r="BN148" s="181"/>
      <c r="BO148" s="180">
        <v>144369.41</v>
      </c>
      <c r="BP148" s="180">
        <v>170000</v>
      </c>
      <c r="BQ148" s="181"/>
      <c r="BR148" s="181"/>
    </row>
    <row r="149" spans="1:70" ht="11.25" hidden="1" customHeight="1" outlineLevel="3" x14ac:dyDescent="0.2">
      <c r="A149" s="178" t="s">
        <v>367</v>
      </c>
      <c r="B149" s="179">
        <v>68</v>
      </c>
      <c r="C149" s="179">
        <v>734.4</v>
      </c>
      <c r="D149" s="180">
        <v>68613.09</v>
      </c>
      <c r="E149" s="180">
        <v>360064.21</v>
      </c>
      <c r="F149" s="181"/>
      <c r="G149" s="180">
        <v>201519.35999999999</v>
      </c>
      <c r="H149" s="181"/>
      <c r="I149" s="181"/>
      <c r="J149" s="181"/>
      <c r="K149" s="180">
        <v>5927.04</v>
      </c>
      <c r="L149" s="180">
        <v>31720.639999999999</v>
      </c>
      <c r="M149" s="181"/>
      <c r="N149" s="189"/>
      <c r="O149" s="189"/>
      <c r="P149" s="180">
        <v>20151.93</v>
      </c>
      <c r="Q149" s="181"/>
      <c r="R149" s="181"/>
      <c r="S149" s="181"/>
      <c r="T149" s="181"/>
      <c r="U149" s="181"/>
      <c r="V149" s="180">
        <v>21542.41</v>
      </c>
      <c r="W149" s="180">
        <v>6115.99</v>
      </c>
      <c r="X149" s="181"/>
      <c r="Y149" s="189"/>
      <c r="Z149" s="189"/>
      <c r="AA149" s="180">
        <v>50379.839999999997</v>
      </c>
      <c r="AB149" s="181"/>
      <c r="AC149" s="181"/>
      <c r="AD149" s="181"/>
      <c r="AE149" s="181"/>
      <c r="AF149" s="181"/>
      <c r="AG149" s="180">
        <v>22707</v>
      </c>
      <c r="AH149" s="189"/>
      <c r="AI149" s="181"/>
      <c r="AJ149" s="180">
        <v>56145.57</v>
      </c>
      <c r="AK149" s="181"/>
      <c r="AL149" s="181"/>
      <c r="AM149" s="180">
        <v>15405.78</v>
      </c>
      <c r="AN149" s="181"/>
      <c r="AO149" s="181"/>
      <c r="AP149" s="181"/>
      <c r="AQ149" s="181"/>
      <c r="AR149" s="181"/>
      <c r="AS149" s="180">
        <v>3541.37</v>
      </c>
      <c r="AT149" s="180">
        <v>1192</v>
      </c>
      <c r="AU149" s="181"/>
      <c r="AV149" s="181"/>
      <c r="AW149" s="181"/>
      <c r="AX149" s="181"/>
      <c r="AY149" s="181"/>
      <c r="AZ149" s="181"/>
      <c r="BA149" s="180">
        <v>36006.42</v>
      </c>
      <c r="BB149" s="180">
        <v>308462.83</v>
      </c>
      <c r="BC149" s="180">
        <v>288026.53000000003</v>
      </c>
      <c r="BD149" s="180">
        <v>20436.3</v>
      </c>
      <c r="BE149" s="181"/>
      <c r="BF149" s="181"/>
      <c r="BG149" s="180">
        <v>64068.9</v>
      </c>
      <c r="BH149" s="180">
        <v>36185.480000000003</v>
      </c>
      <c r="BI149" s="180">
        <v>5400</v>
      </c>
      <c r="BJ149" s="180">
        <v>19443.48</v>
      </c>
      <c r="BK149" s="180">
        <v>11342</v>
      </c>
      <c r="BL149" s="180">
        <v>206006.42</v>
      </c>
      <c r="BM149" s="180">
        <v>36006.42</v>
      </c>
      <c r="BN149" s="181"/>
      <c r="BO149" s="181"/>
      <c r="BP149" s="180">
        <v>170000</v>
      </c>
      <c r="BQ149" s="181"/>
      <c r="BR149" s="181"/>
    </row>
    <row r="150" spans="1:70" ht="11.25" hidden="1" customHeight="1" outlineLevel="3" x14ac:dyDescent="0.2">
      <c r="A150" s="178" t="s">
        <v>1059</v>
      </c>
      <c r="B150" s="179">
        <v>50</v>
      </c>
      <c r="C150" s="179">
        <v>540</v>
      </c>
      <c r="D150" s="181"/>
      <c r="E150" s="180">
        <v>247598.07999999999</v>
      </c>
      <c r="F150" s="181"/>
      <c r="G150" s="180">
        <v>148176</v>
      </c>
      <c r="H150" s="181"/>
      <c r="I150" s="181"/>
      <c r="J150" s="181"/>
      <c r="K150" s="180">
        <v>2963.52</v>
      </c>
      <c r="L150" s="180">
        <v>24256.959999999999</v>
      </c>
      <c r="M150" s="181"/>
      <c r="N150" s="189"/>
      <c r="O150" s="189"/>
      <c r="P150" s="180">
        <v>14817.6</v>
      </c>
      <c r="Q150" s="181"/>
      <c r="R150" s="181"/>
      <c r="S150" s="181"/>
      <c r="T150" s="181"/>
      <c r="U150" s="181"/>
      <c r="V150" s="180">
        <v>15840</v>
      </c>
      <c r="W150" s="180">
        <v>4500</v>
      </c>
      <c r="X150" s="181"/>
      <c r="Y150" s="189"/>
      <c r="Z150" s="189"/>
      <c r="AA150" s="180">
        <v>37044</v>
      </c>
      <c r="AB150" s="181"/>
      <c r="AC150" s="181"/>
      <c r="AD150" s="181"/>
      <c r="AE150" s="181"/>
      <c r="AF150" s="181"/>
      <c r="AG150" s="181"/>
      <c r="AH150" s="189"/>
      <c r="AI150" s="181"/>
      <c r="AJ150" s="180">
        <v>36128.32</v>
      </c>
      <c r="AK150" s="181"/>
      <c r="AL150" s="181"/>
      <c r="AM150" s="180">
        <v>5283.83</v>
      </c>
      <c r="AN150" s="181"/>
      <c r="AO150" s="181"/>
      <c r="AP150" s="181"/>
      <c r="AQ150" s="181"/>
      <c r="AR150" s="181"/>
      <c r="AS150" s="180">
        <v>2446.34</v>
      </c>
      <c r="AT150" s="180">
        <v>1192</v>
      </c>
      <c r="AU150" s="180">
        <v>1657.17</v>
      </c>
      <c r="AV150" s="181"/>
      <c r="AW150" s="181"/>
      <c r="AX150" s="181"/>
      <c r="AY150" s="181"/>
      <c r="AZ150" s="179">
        <v>789.17</v>
      </c>
      <c r="BA150" s="180">
        <v>24759.81</v>
      </c>
      <c r="BB150" s="180">
        <v>145172.95000000001</v>
      </c>
      <c r="BC150" s="180">
        <v>145172.95000000001</v>
      </c>
      <c r="BD150" s="181"/>
      <c r="BE150" s="181"/>
      <c r="BF150" s="181"/>
      <c r="BG150" s="180">
        <v>66296.81</v>
      </c>
      <c r="BH150" s="180">
        <v>27254.21</v>
      </c>
      <c r="BI150" s="180">
        <v>3714</v>
      </c>
      <c r="BJ150" s="180">
        <v>14867.21</v>
      </c>
      <c r="BK150" s="180">
        <v>8673</v>
      </c>
      <c r="BL150" s="180">
        <v>194759.81</v>
      </c>
      <c r="BM150" s="180">
        <v>24759.81</v>
      </c>
      <c r="BN150" s="181"/>
      <c r="BO150" s="181"/>
      <c r="BP150" s="180">
        <v>170000</v>
      </c>
      <c r="BQ150" s="181"/>
      <c r="BR150" s="181"/>
    </row>
    <row r="151" spans="1:70" ht="11.25" hidden="1" customHeight="1" outlineLevel="3" x14ac:dyDescent="0.2">
      <c r="A151" s="178" t="s">
        <v>368</v>
      </c>
      <c r="B151" s="181"/>
      <c r="C151" s="181"/>
      <c r="D151" s="180">
        <v>-3706.78</v>
      </c>
      <c r="E151" s="181"/>
      <c r="F151" s="181"/>
      <c r="G151" s="181"/>
      <c r="H151" s="181"/>
      <c r="I151" s="181"/>
      <c r="J151" s="181"/>
      <c r="K151" s="181"/>
      <c r="L151" s="181"/>
      <c r="M151" s="181"/>
      <c r="N151" s="189"/>
      <c r="O151" s="189"/>
      <c r="P151" s="181"/>
      <c r="Q151" s="181"/>
      <c r="R151" s="181"/>
      <c r="S151" s="181"/>
      <c r="T151" s="181"/>
      <c r="U151" s="181"/>
      <c r="V151" s="181"/>
      <c r="W151" s="181"/>
      <c r="X151" s="181"/>
      <c r="Y151" s="189"/>
      <c r="Z151" s="189"/>
      <c r="AA151" s="181"/>
      <c r="AB151" s="181"/>
      <c r="AC151" s="181"/>
      <c r="AD151" s="181"/>
      <c r="AE151" s="181"/>
      <c r="AF151" s="181"/>
      <c r="AG151" s="181"/>
      <c r="AH151" s="189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181"/>
      <c r="BB151" s="181"/>
      <c r="BC151" s="181"/>
      <c r="BD151" s="181"/>
      <c r="BE151" s="181"/>
      <c r="BF151" s="181"/>
      <c r="BG151" s="180">
        <v>-3706.78</v>
      </c>
      <c r="BH151" s="181"/>
      <c r="BI151" s="181"/>
      <c r="BJ151" s="181"/>
      <c r="BK151" s="181"/>
      <c r="BL151" s="181"/>
      <c r="BM151" s="181"/>
      <c r="BN151" s="181"/>
      <c r="BO151" s="181"/>
      <c r="BP151" s="181"/>
      <c r="BQ151" s="181"/>
      <c r="BR151" s="181"/>
    </row>
    <row r="152" spans="1:70" ht="11.25" hidden="1" customHeight="1" outlineLevel="3" x14ac:dyDescent="0.2">
      <c r="A152" s="178" t="s">
        <v>1060</v>
      </c>
      <c r="B152" s="179">
        <v>22</v>
      </c>
      <c r="C152" s="179">
        <v>237.6</v>
      </c>
      <c r="D152" s="181"/>
      <c r="E152" s="180">
        <v>107738.13</v>
      </c>
      <c r="F152" s="181"/>
      <c r="G152" s="180">
        <v>65197.440000000002</v>
      </c>
      <c r="H152" s="181"/>
      <c r="I152" s="181"/>
      <c r="J152" s="181"/>
      <c r="K152" s="180">
        <v>1481.76</v>
      </c>
      <c r="L152" s="180">
        <v>9329.6</v>
      </c>
      <c r="M152" s="181"/>
      <c r="N152" s="189"/>
      <c r="O152" s="189"/>
      <c r="P152" s="180">
        <v>6519.74</v>
      </c>
      <c r="Q152" s="181"/>
      <c r="R152" s="181"/>
      <c r="S152" s="181"/>
      <c r="T152" s="181"/>
      <c r="U152" s="181"/>
      <c r="V152" s="180">
        <v>6969.6</v>
      </c>
      <c r="W152" s="180">
        <v>1940.63</v>
      </c>
      <c r="X152" s="181"/>
      <c r="Y152" s="189"/>
      <c r="Z152" s="189"/>
      <c r="AA152" s="180">
        <v>16299.36</v>
      </c>
      <c r="AB152" s="181"/>
      <c r="AC152" s="181"/>
      <c r="AD152" s="181"/>
      <c r="AE152" s="181"/>
      <c r="AF152" s="181"/>
      <c r="AG152" s="181"/>
      <c r="AH152" s="189"/>
      <c r="AI152" s="181"/>
      <c r="AJ152" s="180">
        <v>13628.8</v>
      </c>
      <c r="AK152" s="181"/>
      <c r="AL152" s="181"/>
      <c r="AM152" s="180">
        <v>1196.43</v>
      </c>
      <c r="AN152" s="181"/>
      <c r="AO152" s="181"/>
      <c r="AP152" s="181"/>
      <c r="AQ152" s="181"/>
      <c r="AR152" s="181"/>
      <c r="AS152" s="180">
        <v>1062.56</v>
      </c>
      <c r="AT152" s="179">
        <v>596</v>
      </c>
      <c r="AU152" s="181"/>
      <c r="AV152" s="181"/>
      <c r="AW152" s="181"/>
      <c r="AX152" s="181"/>
      <c r="AY152" s="181"/>
      <c r="AZ152" s="181"/>
      <c r="BA152" s="180">
        <v>10773.81</v>
      </c>
      <c r="BB152" s="180">
        <v>30950.6</v>
      </c>
      <c r="BC152" s="180">
        <v>30950.6</v>
      </c>
      <c r="BD152" s="181"/>
      <c r="BE152" s="181"/>
      <c r="BF152" s="181"/>
      <c r="BG152" s="180">
        <v>63158.73</v>
      </c>
      <c r="BH152" s="180">
        <v>11864.56</v>
      </c>
      <c r="BI152" s="180">
        <v>1616</v>
      </c>
      <c r="BJ152" s="180">
        <v>6472.56</v>
      </c>
      <c r="BK152" s="180">
        <v>3776</v>
      </c>
      <c r="BL152" s="180">
        <v>95773.81</v>
      </c>
      <c r="BM152" s="180">
        <v>10773.81</v>
      </c>
      <c r="BN152" s="181"/>
      <c r="BO152" s="181"/>
      <c r="BP152" s="180">
        <v>85000</v>
      </c>
      <c r="BQ152" s="181"/>
      <c r="BR152" s="181"/>
    </row>
    <row r="153" spans="1:70" ht="11.25" hidden="1" customHeight="1" outlineLevel="3" x14ac:dyDescent="0.2">
      <c r="A153" s="178" t="s">
        <v>369</v>
      </c>
      <c r="B153" s="179">
        <v>76</v>
      </c>
      <c r="C153" s="179">
        <v>608</v>
      </c>
      <c r="D153" s="180">
        <v>45789.599999999999</v>
      </c>
      <c r="E153" s="180">
        <v>292391.7</v>
      </c>
      <c r="F153" s="181"/>
      <c r="G153" s="180">
        <v>181852.79999999999</v>
      </c>
      <c r="H153" s="181"/>
      <c r="I153" s="181"/>
      <c r="J153" s="181"/>
      <c r="K153" s="181"/>
      <c r="L153" s="181"/>
      <c r="M153" s="181"/>
      <c r="N153" s="189"/>
      <c r="O153" s="189"/>
      <c r="P153" s="180">
        <v>18185.28</v>
      </c>
      <c r="Q153" s="181"/>
      <c r="R153" s="181"/>
      <c r="S153" s="181"/>
      <c r="T153" s="181"/>
      <c r="U153" s="181"/>
      <c r="V153" s="180">
        <v>17166.919999999998</v>
      </c>
      <c r="W153" s="180">
        <v>5197.5</v>
      </c>
      <c r="X153" s="181"/>
      <c r="Y153" s="189"/>
      <c r="Z153" s="189"/>
      <c r="AA153" s="180">
        <v>45463.199999999997</v>
      </c>
      <c r="AB153" s="181"/>
      <c r="AC153" s="181"/>
      <c r="AD153" s="181"/>
      <c r="AE153" s="181"/>
      <c r="AF153" s="181"/>
      <c r="AG153" s="180">
        <v>24526</v>
      </c>
      <c r="AH153" s="189"/>
      <c r="AI153" s="181"/>
      <c r="AJ153" s="180">
        <v>56258.89</v>
      </c>
      <c r="AK153" s="180">
        <v>2000</v>
      </c>
      <c r="AL153" s="180">
        <v>2000</v>
      </c>
      <c r="AM153" s="180">
        <v>7244.69</v>
      </c>
      <c r="AN153" s="181"/>
      <c r="AO153" s="181"/>
      <c r="AP153" s="181"/>
      <c r="AQ153" s="181"/>
      <c r="AR153" s="181"/>
      <c r="AS153" s="180">
        <v>2923.92</v>
      </c>
      <c r="AT153" s="180">
        <v>1192</v>
      </c>
      <c r="AU153" s="181"/>
      <c r="AV153" s="181"/>
      <c r="AW153" s="181"/>
      <c r="AX153" s="181"/>
      <c r="AY153" s="180">
        <v>10640</v>
      </c>
      <c r="AZ153" s="180">
        <v>1019.12</v>
      </c>
      <c r="BA153" s="180">
        <v>29239.16</v>
      </c>
      <c r="BB153" s="180">
        <v>224193.71</v>
      </c>
      <c r="BC153" s="180">
        <v>202120.31</v>
      </c>
      <c r="BD153" s="180">
        <v>22073.4</v>
      </c>
      <c r="BE153" s="181"/>
      <c r="BF153" s="181"/>
      <c r="BG153" s="180">
        <v>57728.7</v>
      </c>
      <c r="BH153" s="180">
        <v>29386.49</v>
      </c>
      <c r="BI153" s="180">
        <v>4387</v>
      </c>
      <c r="BJ153" s="180">
        <v>15789.49</v>
      </c>
      <c r="BK153" s="180">
        <v>9210</v>
      </c>
      <c r="BL153" s="180">
        <v>199239.16</v>
      </c>
      <c r="BM153" s="180">
        <v>29239.16</v>
      </c>
      <c r="BN153" s="181"/>
      <c r="BO153" s="181"/>
      <c r="BP153" s="180">
        <v>170000</v>
      </c>
      <c r="BQ153" s="181"/>
      <c r="BR153" s="181"/>
    </row>
    <row r="154" spans="1:70" ht="11.25" hidden="1" customHeight="1" outlineLevel="3" x14ac:dyDescent="0.2">
      <c r="A154" s="178" t="s">
        <v>370</v>
      </c>
      <c r="B154" s="181"/>
      <c r="C154" s="181"/>
      <c r="D154" s="180">
        <v>-4465.7299999999996</v>
      </c>
      <c r="E154" s="181"/>
      <c r="F154" s="181"/>
      <c r="G154" s="181"/>
      <c r="H154" s="181"/>
      <c r="I154" s="181"/>
      <c r="J154" s="181"/>
      <c r="K154" s="181"/>
      <c r="L154" s="181"/>
      <c r="M154" s="181"/>
      <c r="N154" s="189"/>
      <c r="O154" s="189"/>
      <c r="P154" s="181"/>
      <c r="Q154" s="181"/>
      <c r="R154" s="181"/>
      <c r="S154" s="181"/>
      <c r="T154" s="181"/>
      <c r="U154" s="181"/>
      <c r="V154" s="181"/>
      <c r="W154" s="181"/>
      <c r="X154" s="181"/>
      <c r="Y154" s="189"/>
      <c r="Z154" s="189"/>
      <c r="AA154" s="181"/>
      <c r="AB154" s="181"/>
      <c r="AC154" s="181"/>
      <c r="AD154" s="181"/>
      <c r="AE154" s="181"/>
      <c r="AF154" s="181"/>
      <c r="AG154" s="181"/>
      <c r="AH154" s="189"/>
      <c r="AI154" s="181"/>
      <c r="AJ154" s="181"/>
      <c r="AK154" s="181"/>
      <c r="AL154" s="181"/>
      <c r="AM154" s="181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1"/>
      <c r="AY154" s="181"/>
      <c r="AZ154" s="181"/>
      <c r="BA154" s="181"/>
      <c r="BB154" s="181"/>
      <c r="BC154" s="181"/>
      <c r="BD154" s="181"/>
      <c r="BE154" s="181"/>
      <c r="BF154" s="181"/>
      <c r="BG154" s="180">
        <v>-4465.7299999999996</v>
      </c>
      <c r="BH154" s="181"/>
      <c r="BI154" s="181"/>
      <c r="BJ154" s="181"/>
      <c r="BK154" s="181"/>
      <c r="BL154" s="181"/>
      <c r="BM154" s="181"/>
      <c r="BN154" s="181"/>
      <c r="BO154" s="181"/>
      <c r="BP154" s="181"/>
      <c r="BQ154" s="181"/>
      <c r="BR154" s="181"/>
    </row>
    <row r="155" spans="1:70" ht="11.25" hidden="1" customHeight="1" outlineLevel="3" x14ac:dyDescent="0.2">
      <c r="A155" s="178" t="s">
        <v>371</v>
      </c>
      <c r="B155" s="179">
        <v>61</v>
      </c>
      <c r="C155" s="179">
        <v>658.8</v>
      </c>
      <c r="D155" s="180">
        <v>11563.27</v>
      </c>
      <c r="E155" s="180">
        <v>338724.42</v>
      </c>
      <c r="F155" s="181"/>
      <c r="G155" s="180">
        <v>180774.72</v>
      </c>
      <c r="H155" s="181"/>
      <c r="I155" s="181"/>
      <c r="J155" s="181"/>
      <c r="K155" s="180">
        <v>4445.28</v>
      </c>
      <c r="L155" s="180">
        <v>28921.759999999998</v>
      </c>
      <c r="M155" s="181"/>
      <c r="N155" s="190">
        <v>13903.81</v>
      </c>
      <c r="O155" s="189"/>
      <c r="P155" s="180">
        <v>18077.47</v>
      </c>
      <c r="Q155" s="181"/>
      <c r="R155" s="181"/>
      <c r="S155" s="181"/>
      <c r="T155" s="181"/>
      <c r="U155" s="181"/>
      <c r="V155" s="180">
        <v>19324.810000000001</v>
      </c>
      <c r="W155" s="180">
        <v>5375.89</v>
      </c>
      <c r="X155" s="181"/>
      <c r="Y155" s="189"/>
      <c r="Z155" s="189"/>
      <c r="AA155" s="180">
        <v>45193.68</v>
      </c>
      <c r="AB155" s="181"/>
      <c r="AC155" s="181"/>
      <c r="AD155" s="181"/>
      <c r="AE155" s="181"/>
      <c r="AF155" s="181"/>
      <c r="AG155" s="180">
        <v>22707</v>
      </c>
      <c r="AH155" s="189"/>
      <c r="AI155" s="181"/>
      <c r="AJ155" s="180">
        <v>112075.07</v>
      </c>
      <c r="AK155" s="181"/>
      <c r="AL155" s="181"/>
      <c r="AM155" s="180">
        <v>13485.2</v>
      </c>
      <c r="AN155" s="181"/>
      <c r="AO155" s="180">
        <v>33383</v>
      </c>
      <c r="AP155" s="181"/>
      <c r="AQ155" s="181"/>
      <c r="AR155" s="181"/>
      <c r="AS155" s="180">
        <v>3203.76</v>
      </c>
      <c r="AT155" s="180">
        <v>1192</v>
      </c>
      <c r="AU155" s="181"/>
      <c r="AV155" s="181"/>
      <c r="AW155" s="181"/>
      <c r="AX155" s="180">
        <v>19804.91</v>
      </c>
      <c r="AY155" s="180">
        <v>7133.76</v>
      </c>
      <c r="AZ155" s="181"/>
      <c r="BA155" s="180">
        <v>33872.44</v>
      </c>
      <c r="BB155" s="180">
        <v>184272.13</v>
      </c>
      <c r="BC155" s="180">
        <v>163835.82999999999</v>
      </c>
      <c r="BD155" s="180">
        <v>20436.3</v>
      </c>
      <c r="BE155" s="181"/>
      <c r="BF155" s="181"/>
      <c r="BG155" s="180">
        <v>53940.49</v>
      </c>
      <c r="BH155" s="180">
        <v>34040.94</v>
      </c>
      <c r="BI155" s="180">
        <v>5080</v>
      </c>
      <c r="BJ155" s="180">
        <v>18289.939999999999</v>
      </c>
      <c r="BK155" s="180">
        <v>10671</v>
      </c>
      <c r="BL155" s="180">
        <v>203872.44</v>
      </c>
      <c r="BM155" s="180">
        <v>33872.44</v>
      </c>
      <c r="BN155" s="181"/>
      <c r="BO155" s="181"/>
      <c r="BP155" s="180">
        <v>170000</v>
      </c>
      <c r="BQ155" s="181"/>
      <c r="BR155" s="181"/>
    </row>
    <row r="156" spans="1:70" ht="11.25" hidden="1" customHeight="1" outlineLevel="3" x14ac:dyDescent="0.2">
      <c r="A156" s="178" t="s">
        <v>372</v>
      </c>
      <c r="B156" s="179">
        <v>66</v>
      </c>
      <c r="C156" s="179">
        <v>712.8</v>
      </c>
      <c r="D156" s="180">
        <v>49931</v>
      </c>
      <c r="E156" s="180">
        <v>349936.79</v>
      </c>
      <c r="F156" s="181"/>
      <c r="G156" s="180">
        <v>195592.32000000001</v>
      </c>
      <c r="H156" s="181"/>
      <c r="I156" s="181"/>
      <c r="J156" s="181"/>
      <c r="K156" s="180">
        <v>5542.88</v>
      </c>
      <c r="L156" s="180">
        <v>30787.68</v>
      </c>
      <c r="M156" s="181"/>
      <c r="N156" s="189"/>
      <c r="O156" s="189"/>
      <c r="P156" s="180">
        <v>19559.22</v>
      </c>
      <c r="Q156" s="181"/>
      <c r="R156" s="181"/>
      <c r="S156" s="181"/>
      <c r="T156" s="181"/>
      <c r="U156" s="181"/>
      <c r="V156" s="180">
        <v>20908.8</v>
      </c>
      <c r="W156" s="180">
        <v>5940.81</v>
      </c>
      <c r="X156" s="181"/>
      <c r="Y156" s="189"/>
      <c r="Z156" s="189"/>
      <c r="AA156" s="180">
        <v>48898.080000000002</v>
      </c>
      <c r="AB156" s="181"/>
      <c r="AC156" s="181"/>
      <c r="AD156" s="181"/>
      <c r="AE156" s="181"/>
      <c r="AF156" s="181"/>
      <c r="AG156" s="180">
        <v>22707</v>
      </c>
      <c r="AH156" s="189"/>
      <c r="AI156" s="181"/>
      <c r="AJ156" s="180">
        <v>60444.41</v>
      </c>
      <c r="AK156" s="180">
        <v>1000</v>
      </c>
      <c r="AL156" s="181"/>
      <c r="AM156" s="180">
        <v>14494.32</v>
      </c>
      <c r="AN156" s="181"/>
      <c r="AO156" s="181"/>
      <c r="AP156" s="181"/>
      <c r="AQ156" s="181"/>
      <c r="AR156" s="181"/>
      <c r="AS156" s="180">
        <v>3443.93</v>
      </c>
      <c r="AT156" s="180">
        <v>1192</v>
      </c>
      <c r="AU156" s="181"/>
      <c r="AV156" s="181"/>
      <c r="AW156" s="181"/>
      <c r="AX156" s="181"/>
      <c r="AY156" s="180">
        <v>5320.48</v>
      </c>
      <c r="AZ156" s="181"/>
      <c r="BA156" s="180">
        <v>34993.68</v>
      </c>
      <c r="BB156" s="180">
        <v>273601.5</v>
      </c>
      <c r="BC156" s="180">
        <v>253165.2</v>
      </c>
      <c r="BD156" s="180">
        <v>20436.3</v>
      </c>
      <c r="BE156" s="181"/>
      <c r="BF156" s="181"/>
      <c r="BG156" s="180">
        <v>65821.88</v>
      </c>
      <c r="BH156" s="180">
        <v>35168.589999999997</v>
      </c>
      <c r="BI156" s="180">
        <v>5249</v>
      </c>
      <c r="BJ156" s="180">
        <v>18896.59</v>
      </c>
      <c r="BK156" s="180">
        <v>11023</v>
      </c>
      <c r="BL156" s="180">
        <v>204993.68</v>
      </c>
      <c r="BM156" s="180">
        <v>34993.68</v>
      </c>
      <c r="BN156" s="181"/>
      <c r="BO156" s="181"/>
      <c r="BP156" s="180">
        <v>170000</v>
      </c>
      <c r="BQ156" s="181"/>
      <c r="BR156" s="181"/>
    </row>
    <row r="157" spans="1:70" ht="11.25" hidden="1" customHeight="1" outlineLevel="3" x14ac:dyDescent="0.2">
      <c r="A157" s="178" t="s">
        <v>1061</v>
      </c>
      <c r="B157" s="179">
        <v>68</v>
      </c>
      <c r="C157" s="179">
        <v>544</v>
      </c>
      <c r="D157" s="180">
        <v>63749.22</v>
      </c>
      <c r="E157" s="180">
        <v>334161.18</v>
      </c>
      <c r="F157" s="180">
        <v>13219.5</v>
      </c>
      <c r="G157" s="180">
        <v>170081.6</v>
      </c>
      <c r="H157" s="181"/>
      <c r="I157" s="181"/>
      <c r="J157" s="181"/>
      <c r="K157" s="181"/>
      <c r="L157" s="181"/>
      <c r="M157" s="180">
        <v>17008.16</v>
      </c>
      <c r="N157" s="190">
        <v>25121.200000000001</v>
      </c>
      <c r="O157" s="189"/>
      <c r="P157" s="180">
        <v>17008.16</v>
      </c>
      <c r="Q157" s="181"/>
      <c r="R157" s="181"/>
      <c r="S157" s="181"/>
      <c r="T157" s="181"/>
      <c r="U157" s="181"/>
      <c r="V157" s="180">
        <v>14644.02</v>
      </c>
      <c r="W157" s="180">
        <v>4432.26</v>
      </c>
      <c r="X157" s="181"/>
      <c r="Y157" s="189"/>
      <c r="Z157" s="189"/>
      <c r="AA157" s="180">
        <v>42520.4</v>
      </c>
      <c r="AB157" s="181"/>
      <c r="AC157" s="181"/>
      <c r="AD157" s="181"/>
      <c r="AE157" s="180">
        <v>3304.88</v>
      </c>
      <c r="AF157" s="181"/>
      <c r="AG157" s="180">
        <v>26821</v>
      </c>
      <c r="AH157" s="189"/>
      <c r="AI157" s="181"/>
      <c r="AJ157" s="180">
        <v>55774.46</v>
      </c>
      <c r="AK157" s="181"/>
      <c r="AL157" s="180">
        <v>2000</v>
      </c>
      <c r="AM157" s="180">
        <v>13074.51</v>
      </c>
      <c r="AN157" s="181"/>
      <c r="AO157" s="181"/>
      <c r="AP157" s="181"/>
      <c r="AQ157" s="181"/>
      <c r="AR157" s="181"/>
      <c r="AS157" s="180">
        <v>3045.92</v>
      </c>
      <c r="AT157" s="180">
        <v>1192</v>
      </c>
      <c r="AU157" s="180">
        <v>2124.7800000000002</v>
      </c>
      <c r="AV157" s="181"/>
      <c r="AW157" s="181"/>
      <c r="AX157" s="181"/>
      <c r="AY157" s="181"/>
      <c r="AZ157" s="179">
        <v>921.14</v>
      </c>
      <c r="BA157" s="180">
        <v>33416.11</v>
      </c>
      <c r="BB157" s="180">
        <v>291553.15000000002</v>
      </c>
      <c r="BC157" s="180">
        <v>267414.25</v>
      </c>
      <c r="BD157" s="180">
        <v>24138.9</v>
      </c>
      <c r="BE157" s="181"/>
      <c r="BF157" s="181"/>
      <c r="BG157" s="180">
        <v>50582.79</v>
      </c>
      <c r="BH157" s="180">
        <v>33583.769999999997</v>
      </c>
      <c r="BI157" s="180">
        <v>5013</v>
      </c>
      <c r="BJ157" s="180">
        <v>18043.77</v>
      </c>
      <c r="BK157" s="180">
        <v>10527</v>
      </c>
      <c r="BL157" s="180">
        <v>203416.11</v>
      </c>
      <c r="BM157" s="180">
        <v>33416.11</v>
      </c>
      <c r="BN157" s="181"/>
      <c r="BO157" s="181"/>
      <c r="BP157" s="180">
        <v>170000</v>
      </c>
      <c r="BQ157" s="181"/>
      <c r="BR157" s="181"/>
    </row>
    <row r="158" spans="1:70" ht="11.25" hidden="1" customHeight="1" outlineLevel="3" x14ac:dyDescent="0.2">
      <c r="A158" s="178" t="s">
        <v>373</v>
      </c>
      <c r="B158" s="179">
        <v>24</v>
      </c>
      <c r="C158" s="179">
        <v>259.2</v>
      </c>
      <c r="D158" s="180">
        <v>50388.9</v>
      </c>
      <c r="E158" s="180">
        <v>148571.88</v>
      </c>
      <c r="F158" s="181"/>
      <c r="G158" s="180">
        <v>71124.479999999996</v>
      </c>
      <c r="H158" s="181"/>
      <c r="I158" s="181"/>
      <c r="J158" s="181"/>
      <c r="K158" s="181"/>
      <c r="L158" s="180">
        <v>10262.56</v>
      </c>
      <c r="M158" s="181"/>
      <c r="N158" s="189"/>
      <c r="O158" s="189"/>
      <c r="P158" s="180">
        <v>7112.45</v>
      </c>
      <c r="Q158" s="181"/>
      <c r="R158" s="181"/>
      <c r="S158" s="181"/>
      <c r="T158" s="181"/>
      <c r="U158" s="181"/>
      <c r="V158" s="180">
        <v>7603.2</v>
      </c>
      <c r="W158" s="180">
        <v>2256.4299999999998</v>
      </c>
      <c r="X158" s="181"/>
      <c r="Y158" s="189"/>
      <c r="Z158" s="189"/>
      <c r="AA158" s="180">
        <v>17781.12</v>
      </c>
      <c r="AB158" s="180">
        <v>32431.64</v>
      </c>
      <c r="AC158" s="181"/>
      <c r="AD158" s="181"/>
      <c r="AE158" s="181"/>
      <c r="AF158" s="181"/>
      <c r="AG158" s="181"/>
      <c r="AH158" s="189"/>
      <c r="AI158" s="181"/>
      <c r="AJ158" s="180">
        <v>37859.160000000003</v>
      </c>
      <c r="AK158" s="181"/>
      <c r="AL158" s="181"/>
      <c r="AM158" s="180">
        <v>1471.98</v>
      </c>
      <c r="AN158" s="181"/>
      <c r="AO158" s="181"/>
      <c r="AP158" s="181"/>
      <c r="AQ158" s="181"/>
      <c r="AR158" s="181"/>
      <c r="AS158" s="180">
        <v>1107.99</v>
      </c>
      <c r="AT158" s="179">
        <v>596</v>
      </c>
      <c r="AU158" s="180">
        <v>1107.99</v>
      </c>
      <c r="AV158" s="181"/>
      <c r="AW158" s="181"/>
      <c r="AX158" s="180">
        <v>14705.44</v>
      </c>
      <c r="AY158" s="180">
        <v>4012.56</v>
      </c>
      <c r="AZ158" s="181"/>
      <c r="BA158" s="180">
        <v>14857.2</v>
      </c>
      <c r="BB158" s="180">
        <v>161101.62</v>
      </c>
      <c r="BC158" s="180">
        <v>127106.69</v>
      </c>
      <c r="BD158" s="180">
        <v>33994.93</v>
      </c>
      <c r="BE158" s="181"/>
      <c r="BF158" s="181"/>
      <c r="BG158" s="181"/>
      <c r="BH158" s="180">
        <v>16443.54</v>
      </c>
      <c r="BI158" s="180">
        <v>2229</v>
      </c>
      <c r="BJ158" s="180">
        <v>8976.5400000000009</v>
      </c>
      <c r="BK158" s="180">
        <v>5238</v>
      </c>
      <c r="BL158" s="180">
        <v>133852.13</v>
      </c>
      <c r="BM158" s="180">
        <v>14857.2</v>
      </c>
      <c r="BN158" s="181"/>
      <c r="BO158" s="181"/>
      <c r="BP158" s="180">
        <v>118994.93</v>
      </c>
      <c r="BQ158" s="181"/>
      <c r="BR158" s="181"/>
    </row>
    <row r="159" spans="1:70" ht="11.25" hidden="1" customHeight="1" outlineLevel="3" x14ac:dyDescent="0.2">
      <c r="A159" s="178" t="s">
        <v>374</v>
      </c>
      <c r="B159" s="179">
        <v>63</v>
      </c>
      <c r="C159" s="179">
        <v>680.4</v>
      </c>
      <c r="D159" s="180">
        <v>65005.760000000002</v>
      </c>
      <c r="E159" s="180">
        <v>330861.25</v>
      </c>
      <c r="F159" s="181"/>
      <c r="G159" s="180">
        <v>165957.12</v>
      </c>
      <c r="H159" s="181"/>
      <c r="I159" s="181"/>
      <c r="J159" s="181"/>
      <c r="K159" s="180">
        <v>2963.52</v>
      </c>
      <c r="L159" s="180">
        <v>26122.880000000001</v>
      </c>
      <c r="M159" s="181"/>
      <c r="N159" s="189"/>
      <c r="O159" s="189"/>
      <c r="P159" s="180">
        <v>16595.71</v>
      </c>
      <c r="Q159" s="181"/>
      <c r="R159" s="180">
        <v>32180.65</v>
      </c>
      <c r="S159" s="181"/>
      <c r="T159" s="181"/>
      <c r="U159" s="181"/>
      <c r="V159" s="180">
        <v>17740.8</v>
      </c>
      <c r="W159" s="180">
        <v>5104.29</v>
      </c>
      <c r="X159" s="181"/>
      <c r="Y159" s="189"/>
      <c r="Z159" s="189"/>
      <c r="AA159" s="180">
        <v>41489.279999999999</v>
      </c>
      <c r="AB159" s="181"/>
      <c r="AC159" s="181"/>
      <c r="AD159" s="181"/>
      <c r="AE159" s="181"/>
      <c r="AF159" s="181"/>
      <c r="AG159" s="180">
        <v>22707</v>
      </c>
      <c r="AH159" s="189"/>
      <c r="AI159" s="181"/>
      <c r="AJ159" s="180">
        <v>50206.46</v>
      </c>
      <c r="AK159" s="181"/>
      <c r="AL159" s="181"/>
      <c r="AM159" s="180">
        <v>12649.35</v>
      </c>
      <c r="AN159" s="181"/>
      <c r="AO159" s="181"/>
      <c r="AP159" s="181"/>
      <c r="AQ159" s="181"/>
      <c r="AR159" s="181"/>
      <c r="AS159" s="180">
        <v>3278.98</v>
      </c>
      <c r="AT159" s="180">
        <v>1192</v>
      </c>
      <c r="AU159" s="181"/>
      <c r="AV159" s="181"/>
      <c r="AW159" s="181"/>
      <c r="AX159" s="181"/>
      <c r="AY159" s="181"/>
      <c r="AZ159" s="181"/>
      <c r="BA159" s="180">
        <v>33086.129999999997</v>
      </c>
      <c r="BB159" s="180">
        <v>278065.61</v>
      </c>
      <c r="BC159" s="180">
        <v>228669.31</v>
      </c>
      <c r="BD159" s="180">
        <v>49396.3</v>
      </c>
      <c r="BE159" s="181"/>
      <c r="BF159" s="181"/>
      <c r="BG159" s="180">
        <v>67594.94</v>
      </c>
      <c r="BH159" s="180">
        <v>33250.629999999997</v>
      </c>
      <c r="BI159" s="180">
        <v>4962</v>
      </c>
      <c r="BJ159" s="180">
        <v>17866.63</v>
      </c>
      <c r="BK159" s="180">
        <v>10422</v>
      </c>
      <c r="BL159" s="180">
        <v>203086.13</v>
      </c>
      <c r="BM159" s="180">
        <v>33086.129999999997</v>
      </c>
      <c r="BN159" s="181"/>
      <c r="BO159" s="181"/>
      <c r="BP159" s="180">
        <v>170000</v>
      </c>
      <c r="BQ159" s="181"/>
      <c r="BR159" s="181"/>
    </row>
    <row r="160" spans="1:70" ht="11.25" hidden="1" customHeight="1" outlineLevel="3" x14ac:dyDescent="0.2">
      <c r="A160" s="178" t="s">
        <v>375</v>
      </c>
      <c r="B160" s="179">
        <v>67</v>
      </c>
      <c r="C160" s="179">
        <v>536</v>
      </c>
      <c r="D160" s="180">
        <v>22072.68</v>
      </c>
      <c r="E160" s="180">
        <v>362755.63</v>
      </c>
      <c r="F160" s="181"/>
      <c r="G160" s="180">
        <v>175314.88</v>
      </c>
      <c r="H160" s="181"/>
      <c r="I160" s="181"/>
      <c r="J160" s="181"/>
      <c r="K160" s="181"/>
      <c r="L160" s="181"/>
      <c r="M160" s="181"/>
      <c r="N160" s="190">
        <v>46004.82</v>
      </c>
      <c r="O160" s="189"/>
      <c r="P160" s="180">
        <v>17531.490000000002</v>
      </c>
      <c r="Q160" s="181"/>
      <c r="R160" s="181"/>
      <c r="S160" s="181"/>
      <c r="T160" s="181"/>
      <c r="U160" s="181"/>
      <c r="V160" s="180">
        <v>48807.66</v>
      </c>
      <c r="W160" s="180">
        <v>4447.0600000000004</v>
      </c>
      <c r="X160" s="181"/>
      <c r="Y160" s="189"/>
      <c r="Z160" s="189"/>
      <c r="AA160" s="180">
        <v>43828.72</v>
      </c>
      <c r="AB160" s="181"/>
      <c r="AC160" s="181"/>
      <c r="AD160" s="181"/>
      <c r="AE160" s="181"/>
      <c r="AF160" s="181"/>
      <c r="AG160" s="180">
        <v>26821</v>
      </c>
      <c r="AH160" s="189"/>
      <c r="AI160" s="181"/>
      <c r="AJ160" s="180">
        <v>127696.59</v>
      </c>
      <c r="AK160" s="180">
        <v>2000</v>
      </c>
      <c r="AL160" s="181"/>
      <c r="AM160" s="180">
        <v>14647.3</v>
      </c>
      <c r="AN160" s="181"/>
      <c r="AO160" s="181"/>
      <c r="AP160" s="181"/>
      <c r="AQ160" s="181"/>
      <c r="AR160" s="181"/>
      <c r="AS160" s="180">
        <v>3167.52</v>
      </c>
      <c r="AT160" s="180">
        <v>1192</v>
      </c>
      <c r="AU160" s="181"/>
      <c r="AV160" s="181"/>
      <c r="AW160" s="181"/>
      <c r="AX160" s="180">
        <v>68223.490000000005</v>
      </c>
      <c r="AY160" s="180">
        <v>2190.7199999999998</v>
      </c>
      <c r="AZ160" s="181"/>
      <c r="BA160" s="180">
        <v>36275.56</v>
      </c>
      <c r="BB160" s="180">
        <v>189631.77</v>
      </c>
      <c r="BC160" s="180">
        <v>165492.87</v>
      </c>
      <c r="BD160" s="180">
        <v>24138.9</v>
      </c>
      <c r="BE160" s="181"/>
      <c r="BF160" s="181"/>
      <c r="BG160" s="180">
        <v>67499.95</v>
      </c>
      <c r="BH160" s="180">
        <v>36457.61</v>
      </c>
      <c r="BI160" s="180">
        <v>5442</v>
      </c>
      <c r="BJ160" s="180">
        <v>19588.61</v>
      </c>
      <c r="BK160" s="180">
        <v>11427</v>
      </c>
      <c r="BL160" s="180">
        <v>206275.56</v>
      </c>
      <c r="BM160" s="180">
        <v>36275.56</v>
      </c>
      <c r="BN160" s="181"/>
      <c r="BO160" s="181"/>
      <c r="BP160" s="180">
        <v>170000</v>
      </c>
      <c r="BQ160" s="181"/>
      <c r="BR160" s="181"/>
    </row>
    <row r="161" spans="1:70" ht="11.25" hidden="1" customHeight="1" outlineLevel="3" x14ac:dyDescent="0.2">
      <c r="A161" s="178" t="s">
        <v>376</v>
      </c>
      <c r="B161" s="179">
        <v>63</v>
      </c>
      <c r="C161" s="179">
        <v>680.4</v>
      </c>
      <c r="D161" s="180">
        <v>66132.36</v>
      </c>
      <c r="E161" s="180">
        <v>334133.96999999997</v>
      </c>
      <c r="F161" s="181"/>
      <c r="G161" s="180">
        <v>186701.76</v>
      </c>
      <c r="H161" s="181"/>
      <c r="I161" s="181"/>
      <c r="J161" s="181"/>
      <c r="K161" s="180">
        <v>3896.48</v>
      </c>
      <c r="L161" s="180">
        <v>29854.720000000001</v>
      </c>
      <c r="M161" s="181"/>
      <c r="N161" s="189"/>
      <c r="O161" s="189"/>
      <c r="P161" s="180">
        <v>18670.169999999998</v>
      </c>
      <c r="Q161" s="181"/>
      <c r="R161" s="181"/>
      <c r="S161" s="181"/>
      <c r="T161" s="181"/>
      <c r="U161" s="181"/>
      <c r="V161" s="180">
        <v>19958.400000000001</v>
      </c>
      <c r="W161" s="180">
        <v>5670</v>
      </c>
      <c r="X161" s="181"/>
      <c r="Y161" s="189"/>
      <c r="Z161" s="189"/>
      <c r="AA161" s="180">
        <v>46675.44</v>
      </c>
      <c r="AB161" s="181"/>
      <c r="AC161" s="181"/>
      <c r="AD161" s="181"/>
      <c r="AE161" s="181"/>
      <c r="AF161" s="181"/>
      <c r="AG161" s="180">
        <v>22707</v>
      </c>
      <c r="AH161" s="189"/>
      <c r="AI161" s="181"/>
      <c r="AJ161" s="180">
        <v>50979.839999999997</v>
      </c>
      <c r="AK161" s="181"/>
      <c r="AL161" s="181"/>
      <c r="AM161" s="180">
        <v>13072.06</v>
      </c>
      <c r="AN161" s="181"/>
      <c r="AO161" s="181"/>
      <c r="AP161" s="181"/>
      <c r="AQ161" s="181"/>
      <c r="AR161" s="181"/>
      <c r="AS161" s="180">
        <v>3302.38</v>
      </c>
      <c r="AT161" s="180">
        <v>1192</v>
      </c>
      <c r="AU161" s="181"/>
      <c r="AV161" s="181"/>
      <c r="AW161" s="181"/>
      <c r="AX161" s="181"/>
      <c r="AY161" s="181"/>
      <c r="AZ161" s="181"/>
      <c r="BA161" s="180">
        <v>33413.4</v>
      </c>
      <c r="BB161" s="180">
        <v>285217.59000000003</v>
      </c>
      <c r="BC161" s="180">
        <v>264781.28999999998</v>
      </c>
      <c r="BD161" s="180">
        <v>20436.3</v>
      </c>
      <c r="BE161" s="181"/>
      <c r="BF161" s="181"/>
      <c r="BG161" s="180">
        <v>64068.9</v>
      </c>
      <c r="BH161" s="180">
        <v>33580.449999999997</v>
      </c>
      <c r="BI161" s="180">
        <v>5012</v>
      </c>
      <c r="BJ161" s="180">
        <v>18043.45</v>
      </c>
      <c r="BK161" s="180">
        <v>10525</v>
      </c>
      <c r="BL161" s="180">
        <v>203413.4</v>
      </c>
      <c r="BM161" s="180">
        <v>33413.4</v>
      </c>
      <c r="BN161" s="181"/>
      <c r="BO161" s="181"/>
      <c r="BP161" s="180">
        <v>170000</v>
      </c>
      <c r="BQ161" s="181"/>
      <c r="BR161" s="181"/>
    </row>
    <row r="162" spans="1:70" ht="11.25" hidden="1" customHeight="1" outlineLevel="3" x14ac:dyDescent="0.2">
      <c r="A162" s="178" t="s">
        <v>377</v>
      </c>
      <c r="B162" s="179">
        <v>62</v>
      </c>
      <c r="C162" s="179">
        <v>669.6</v>
      </c>
      <c r="D162" s="180">
        <v>61494.82</v>
      </c>
      <c r="E162" s="180">
        <v>341361.8</v>
      </c>
      <c r="F162" s="181"/>
      <c r="G162" s="180">
        <v>183738.23999999999</v>
      </c>
      <c r="H162" s="181"/>
      <c r="I162" s="181"/>
      <c r="J162" s="181"/>
      <c r="K162" s="180">
        <v>4445.28</v>
      </c>
      <c r="L162" s="180">
        <v>27055.84</v>
      </c>
      <c r="M162" s="181"/>
      <c r="N162" s="190">
        <v>13878.22</v>
      </c>
      <c r="O162" s="189"/>
      <c r="P162" s="180">
        <v>18373.82</v>
      </c>
      <c r="Q162" s="181"/>
      <c r="R162" s="181"/>
      <c r="S162" s="181"/>
      <c r="T162" s="181"/>
      <c r="U162" s="181"/>
      <c r="V162" s="180">
        <v>19641.599999999999</v>
      </c>
      <c r="W162" s="180">
        <v>5587.24</v>
      </c>
      <c r="X162" s="181"/>
      <c r="Y162" s="189"/>
      <c r="Z162" s="189"/>
      <c r="AA162" s="180">
        <v>45934.559999999998</v>
      </c>
      <c r="AB162" s="181"/>
      <c r="AC162" s="181"/>
      <c r="AD162" s="181"/>
      <c r="AE162" s="181"/>
      <c r="AF162" s="181"/>
      <c r="AG162" s="180">
        <v>22707</v>
      </c>
      <c r="AH162" s="189"/>
      <c r="AI162" s="181"/>
      <c r="AJ162" s="180">
        <v>55511.48</v>
      </c>
      <c r="AK162" s="181"/>
      <c r="AL162" s="181"/>
      <c r="AM162" s="180">
        <v>13722.56</v>
      </c>
      <c r="AN162" s="181"/>
      <c r="AO162" s="181"/>
      <c r="AP162" s="181"/>
      <c r="AQ162" s="181"/>
      <c r="AR162" s="181"/>
      <c r="AS162" s="180">
        <v>3230.37</v>
      </c>
      <c r="AT162" s="180">
        <v>1192</v>
      </c>
      <c r="AU162" s="180">
        <v>2330.27</v>
      </c>
      <c r="AV162" s="181"/>
      <c r="AW162" s="181"/>
      <c r="AX162" s="181"/>
      <c r="AY162" s="181"/>
      <c r="AZ162" s="179">
        <v>900.1</v>
      </c>
      <c r="BA162" s="180">
        <v>34136.18</v>
      </c>
      <c r="BB162" s="180">
        <v>281479.78000000003</v>
      </c>
      <c r="BC162" s="180">
        <v>261043.48</v>
      </c>
      <c r="BD162" s="180">
        <v>20436.3</v>
      </c>
      <c r="BE162" s="181"/>
      <c r="BF162" s="181"/>
      <c r="BG162" s="180">
        <v>65865.36</v>
      </c>
      <c r="BH162" s="180">
        <v>34306.43</v>
      </c>
      <c r="BI162" s="180">
        <v>5120</v>
      </c>
      <c r="BJ162" s="180">
        <v>18433.43</v>
      </c>
      <c r="BK162" s="180">
        <v>10753</v>
      </c>
      <c r="BL162" s="180">
        <v>204136.18</v>
      </c>
      <c r="BM162" s="180">
        <v>34136.18</v>
      </c>
      <c r="BN162" s="181"/>
      <c r="BO162" s="181"/>
      <c r="BP162" s="180">
        <v>170000</v>
      </c>
      <c r="BQ162" s="181"/>
      <c r="BR162" s="181"/>
    </row>
    <row r="163" spans="1:70" ht="11.25" hidden="1" customHeight="1" outlineLevel="3" x14ac:dyDescent="0.2">
      <c r="A163" s="178" t="s">
        <v>378</v>
      </c>
      <c r="B163" s="179">
        <v>79</v>
      </c>
      <c r="C163" s="179">
        <v>632</v>
      </c>
      <c r="D163" s="180">
        <v>23712.03</v>
      </c>
      <c r="E163" s="180">
        <v>302962.68</v>
      </c>
      <c r="F163" s="181"/>
      <c r="G163" s="180">
        <v>189031.2</v>
      </c>
      <c r="H163" s="181"/>
      <c r="I163" s="181"/>
      <c r="J163" s="181"/>
      <c r="K163" s="181"/>
      <c r="L163" s="181"/>
      <c r="M163" s="181"/>
      <c r="N163" s="189"/>
      <c r="O163" s="189"/>
      <c r="P163" s="180">
        <v>18903.12</v>
      </c>
      <c r="Q163" s="181"/>
      <c r="R163" s="181"/>
      <c r="S163" s="181"/>
      <c r="T163" s="181"/>
      <c r="U163" s="181"/>
      <c r="V163" s="180">
        <v>17844.560000000001</v>
      </c>
      <c r="W163" s="180">
        <v>5400</v>
      </c>
      <c r="X163" s="181"/>
      <c r="Y163" s="189"/>
      <c r="Z163" s="189"/>
      <c r="AA163" s="180">
        <v>47257.8</v>
      </c>
      <c r="AB163" s="181"/>
      <c r="AC163" s="181"/>
      <c r="AD163" s="181"/>
      <c r="AE163" s="181"/>
      <c r="AF163" s="181"/>
      <c r="AG163" s="180">
        <v>24526</v>
      </c>
      <c r="AH163" s="189"/>
      <c r="AI163" s="181"/>
      <c r="AJ163" s="180">
        <v>107152.84</v>
      </c>
      <c r="AK163" s="181"/>
      <c r="AL163" s="181"/>
      <c r="AM163" s="180">
        <v>9223.16</v>
      </c>
      <c r="AN163" s="181"/>
      <c r="AO163" s="180">
        <v>3411.79</v>
      </c>
      <c r="AP163" s="181"/>
      <c r="AQ163" s="181"/>
      <c r="AR163" s="181"/>
      <c r="AS163" s="180">
        <v>3029.63</v>
      </c>
      <c r="AT163" s="180">
        <v>1192</v>
      </c>
      <c r="AU163" s="181"/>
      <c r="AV163" s="181"/>
      <c r="AW163" s="181"/>
      <c r="AX163" s="180">
        <v>60000</v>
      </c>
      <c r="AY163" s="181"/>
      <c r="AZ163" s="181"/>
      <c r="BA163" s="180">
        <v>30296.26</v>
      </c>
      <c r="BB163" s="180">
        <v>171114.05</v>
      </c>
      <c r="BC163" s="180">
        <v>149040.65</v>
      </c>
      <c r="BD163" s="180">
        <v>22073.4</v>
      </c>
      <c r="BE163" s="181"/>
      <c r="BF163" s="181"/>
      <c r="BG163" s="180">
        <v>48407.82</v>
      </c>
      <c r="BH163" s="180">
        <v>30448.31</v>
      </c>
      <c r="BI163" s="180">
        <v>4545</v>
      </c>
      <c r="BJ163" s="180">
        <v>16360.31</v>
      </c>
      <c r="BK163" s="180">
        <v>9543</v>
      </c>
      <c r="BL163" s="180">
        <v>200296.26</v>
      </c>
      <c r="BM163" s="180">
        <v>30296.26</v>
      </c>
      <c r="BN163" s="181"/>
      <c r="BO163" s="181"/>
      <c r="BP163" s="180">
        <v>170000</v>
      </c>
      <c r="BQ163" s="181"/>
      <c r="BR163" s="181"/>
    </row>
    <row r="164" spans="1:70" ht="11.25" hidden="1" customHeight="1" outlineLevel="3" x14ac:dyDescent="0.2">
      <c r="A164" s="178" t="s">
        <v>379</v>
      </c>
      <c r="B164" s="181"/>
      <c r="C164" s="181"/>
      <c r="D164" s="180">
        <v>-2166.67</v>
      </c>
      <c r="E164" s="181"/>
      <c r="F164" s="181"/>
      <c r="G164" s="181"/>
      <c r="H164" s="181"/>
      <c r="I164" s="181"/>
      <c r="J164" s="181"/>
      <c r="K164" s="181"/>
      <c r="L164" s="181"/>
      <c r="M164" s="181"/>
      <c r="N164" s="189"/>
      <c r="O164" s="189"/>
      <c r="P164" s="181"/>
      <c r="Q164" s="181"/>
      <c r="R164" s="181"/>
      <c r="S164" s="181"/>
      <c r="T164" s="181"/>
      <c r="U164" s="181"/>
      <c r="V164" s="181"/>
      <c r="W164" s="181"/>
      <c r="X164" s="181"/>
      <c r="Y164" s="189"/>
      <c r="Z164" s="189"/>
      <c r="AA164" s="181"/>
      <c r="AB164" s="181"/>
      <c r="AC164" s="181"/>
      <c r="AD164" s="181"/>
      <c r="AE164" s="181"/>
      <c r="AF164" s="181"/>
      <c r="AG164" s="181"/>
      <c r="AH164" s="189"/>
      <c r="AI164" s="181"/>
      <c r="AJ164" s="181"/>
      <c r="AK164" s="181"/>
      <c r="AL164" s="181"/>
      <c r="AM164" s="181"/>
      <c r="AN164" s="181"/>
      <c r="AO164" s="181"/>
      <c r="AP164" s="181"/>
      <c r="AQ164" s="181"/>
      <c r="AR164" s="181"/>
      <c r="AS164" s="181"/>
      <c r="AT164" s="181"/>
      <c r="AU164" s="181"/>
      <c r="AV164" s="181"/>
      <c r="AW164" s="181"/>
      <c r="AX164" s="181"/>
      <c r="AY164" s="181"/>
      <c r="AZ164" s="181"/>
      <c r="BA164" s="181"/>
      <c r="BB164" s="180">
        <v>2000</v>
      </c>
      <c r="BC164" s="180">
        <v>2000</v>
      </c>
      <c r="BD164" s="181"/>
      <c r="BE164" s="181"/>
      <c r="BF164" s="181"/>
      <c r="BG164" s="180">
        <v>-4166.67</v>
      </c>
      <c r="BH164" s="181"/>
      <c r="BI164" s="181"/>
      <c r="BJ164" s="181"/>
      <c r="BK164" s="181"/>
      <c r="BL164" s="181"/>
      <c r="BM164" s="181"/>
      <c r="BN164" s="181"/>
      <c r="BO164" s="181"/>
      <c r="BP164" s="181"/>
      <c r="BQ164" s="181"/>
      <c r="BR164" s="181"/>
    </row>
    <row r="165" spans="1:70" ht="11.25" hidden="1" customHeight="1" outlineLevel="3" x14ac:dyDescent="0.2">
      <c r="A165" s="178" t="s">
        <v>380</v>
      </c>
      <c r="B165" s="181"/>
      <c r="C165" s="181"/>
      <c r="D165" s="180">
        <v>-2909.4</v>
      </c>
      <c r="E165" s="181"/>
      <c r="F165" s="181"/>
      <c r="G165" s="181"/>
      <c r="H165" s="181"/>
      <c r="I165" s="181"/>
      <c r="J165" s="181"/>
      <c r="K165" s="181"/>
      <c r="L165" s="181"/>
      <c r="M165" s="181"/>
      <c r="N165" s="189"/>
      <c r="O165" s="189"/>
      <c r="P165" s="181"/>
      <c r="Q165" s="181"/>
      <c r="R165" s="181"/>
      <c r="S165" s="181"/>
      <c r="T165" s="181"/>
      <c r="U165" s="181"/>
      <c r="V165" s="181"/>
      <c r="W165" s="181"/>
      <c r="X165" s="181"/>
      <c r="Y165" s="189"/>
      <c r="Z165" s="189"/>
      <c r="AA165" s="181"/>
      <c r="AB165" s="181"/>
      <c r="AC165" s="181"/>
      <c r="AD165" s="181"/>
      <c r="AE165" s="181"/>
      <c r="AF165" s="181"/>
      <c r="AG165" s="181"/>
      <c r="AH165" s="189"/>
      <c r="AI165" s="181"/>
      <c r="AJ165" s="181"/>
      <c r="AK165" s="181"/>
      <c r="AL165" s="181"/>
      <c r="AM165" s="181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1"/>
      <c r="AY165" s="181"/>
      <c r="AZ165" s="181"/>
      <c r="BA165" s="181"/>
      <c r="BB165" s="181"/>
      <c r="BC165" s="181"/>
      <c r="BD165" s="181"/>
      <c r="BE165" s="181"/>
      <c r="BF165" s="181"/>
      <c r="BG165" s="180">
        <v>-2909.4</v>
      </c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1"/>
      <c r="BR165" s="181"/>
    </row>
    <row r="166" spans="1:70" ht="11.25" hidden="1" customHeight="1" outlineLevel="3" x14ac:dyDescent="0.2">
      <c r="A166" s="178" t="s">
        <v>360</v>
      </c>
      <c r="B166" s="179">
        <v>61</v>
      </c>
      <c r="C166" s="179">
        <v>658.8</v>
      </c>
      <c r="D166" s="180">
        <v>72923.25</v>
      </c>
      <c r="E166" s="180">
        <v>348733.87</v>
      </c>
      <c r="F166" s="181"/>
      <c r="G166" s="180">
        <v>180774.72</v>
      </c>
      <c r="H166" s="181"/>
      <c r="I166" s="181"/>
      <c r="J166" s="181"/>
      <c r="K166" s="180">
        <v>5542.88</v>
      </c>
      <c r="L166" s="180">
        <v>27988.799999999999</v>
      </c>
      <c r="M166" s="181"/>
      <c r="N166" s="190">
        <v>23740.560000000001</v>
      </c>
      <c r="O166" s="189"/>
      <c r="P166" s="180">
        <v>18077.48</v>
      </c>
      <c r="Q166" s="181"/>
      <c r="R166" s="181"/>
      <c r="S166" s="181"/>
      <c r="T166" s="181"/>
      <c r="U166" s="181"/>
      <c r="V166" s="180">
        <v>19324.82</v>
      </c>
      <c r="W166" s="180">
        <v>5383.93</v>
      </c>
      <c r="X166" s="181"/>
      <c r="Y166" s="189"/>
      <c r="Z166" s="189"/>
      <c r="AA166" s="180">
        <v>45193.68</v>
      </c>
      <c r="AB166" s="181"/>
      <c r="AC166" s="181"/>
      <c r="AD166" s="181"/>
      <c r="AE166" s="181"/>
      <c r="AF166" s="181"/>
      <c r="AG166" s="180">
        <v>22707</v>
      </c>
      <c r="AH166" s="189"/>
      <c r="AI166" s="181"/>
      <c r="AJ166" s="180">
        <v>64701.97</v>
      </c>
      <c r="AK166" s="181"/>
      <c r="AL166" s="181"/>
      <c r="AM166" s="180">
        <v>14386.05</v>
      </c>
      <c r="AN166" s="181"/>
      <c r="AO166" s="181"/>
      <c r="AP166" s="181"/>
      <c r="AQ166" s="181"/>
      <c r="AR166" s="181"/>
      <c r="AS166" s="180">
        <v>3194.49</v>
      </c>
      <c r="AT166" s="180">
        <v>1192</v>
      </c>
      <c r="AU166" s="180">
        <v>2480.02</v>
      </c>
      <c r="AV166" s="181"/>
      <c r="AW166" s="181"/>
      <c r="AX166" s="181"/>
      <c r="AY166" s="180">
        <v>7861.55</v>
      </c>
      <c r="AZ166" s="179">
        <v>714.47</v>
      </c>
      <c r="BA166" s="180">
        <v>34873.39</v>
      </c>
      <c r="BB166" s="180">
        <v>298600.36</v>
      </c>
      <c r="BC166" s="180">
        <v>278164.06</v>
      </c>
      <c r="BD166" s="180">
        <v>20436.3</v>
      </c>
      <c r="BE166" s="181"/>
      <c r="BF166" s="181"/>
      <c r="BG166" s="180">
        <v>58354.79</v>
      </c>
      <c r="BH166" s="180">
        <v>35047.74</v>
      </c>
      <c r="BI166" s="180">
        <v>5231</v>
      </c>
      <c r="BJ166" s="180">
        <v>18832.740000000002</v>
      </c>
      <c r="BK166" s="180">
        <v>10984</v>
      </c>
      <c r="BL166" s="180">
        <v>204873.39</v>
      </c>
      <c r="BM166" s="180">
        <v>34873.39</v>
      </c>
      <c r="BN166" s="181"/>
      <c r="BO166" s="181"/>
      <c r="BP166" s="180">
        <v>170000</v>
      </c>
      <c r="BQ166" s="181"/>
      <c r="BR166" s="181"/>
    </row>
    <row r="167" spans="1:70" ht="11.25" hidden="1" customHeight="1" outlineLevel="3" x14ac:dyDescent="0.2">
      <c r="A167" s="178" t="s">
        <v>381</v>
      </c>
      <c r="B167" s="179">
        <v>79</v>
      </c>
      <c r="C167" s="179">
        <v>632</v>
      </c>
      <c r="D167" s="180">
        <v>47707.05</v>
      </c>
      <c r="E167" s="180">
        <v>302962.68</v>
      </c>
      <c r="F167" s="181"/>
      <c r="G167" s="180">
        <v>189031.2</v>
      </c>
      <c r="H167" s="181"/>
      <c r="I167" s="181"/>
      <c r="J167" s="181"/>
      <c r="K167" s="181"/>
      <c r="L167" s="181"/>
      <c r="M167" s="181"/>
      <c r="N167" s="189"/>
      <c r="O167" s="189"/>
      <c r="P167" s="180">
        <v>18903.12</v>
      </c>
      <c r="Q167" s="181"/>
      <c r="R167" s="181"/>
      <c r="S167" s="181"/>
      <c r="T167" s="181"/>
      <c r="U167" s="181"/>
      <c r="V167" s="180">
        <v>17844.560000000001</v>
      </c>
      <c r="W167" s="180">
        <v>5400</v>
      </c>
      <c r="X167" s="181"/>
      <c r="Y167" s="189"/>
      <c r="Z167" s="189"/>
      <c r="AA167" s="180">
        <v>47257.8</v>
      </c>
      <c r="AB167" s="181"/>
      <c r="AC167" s="181"/>
      <c r="AD167" s="181"/>
      <c r="AE167" s="181"/>
      <c r="AF167" s="181"/>
      <c r="AG167" s="180">
        <v>24526</v>
      </c>
      <c r="AH167" s="189"/>
      <c r="AI167" s="181"/>
      <c r="AJ167" s="180">
        <v>49770.68</v>
      </c>
      <c r="AK167" s="180">
        <v>2000</v>
      </c>
      <c r="AL167" s="180">
        <v>1000</v>
      </c>
      <c r="AM167" s="180">
        <v>9223.16</v>
      </c>
      <c r="AN167" s="181"/>
      <c r="AO167" s="181"/>
      <c r="AP167" s="181"/>
      <c r="AQ167" s="181"/>
      <c r="AR167" s="181"/>
      <c r="AS167" s="180">
        <v>3029.63</v>
      </c>
      <c r="AT167" s="180">
        <v>1192</v>
      </c>
      <c r="AU167" s="180">
        <v>2010.51</v>
      </c>
      <c r="AV167" s="181"/>
      <c r="AW167" s="181"/>
      <c r="AX167" s="181"/>
      <c r="AY167" s="181"/>
      <c r="AZ167" s="180">
        <v>1019.12</v>
      </c>
      <c r="BA167" s="180">
        <v>30296.26</v>
      </c>
      <c r="BB167" s="180">
        <v>239510.35</v>
      </c>
      <c r="BC167" s="180">
        <v>217436.95</v>
      </c>
      <c r="BD167" s="180">
        <v>22073.4</v>
      </c>
      <c r="BE167" s="181"/>
      <c r="BF167" s="181"/>
      <c r="BG167" s="180">
        <v>61388.7</v>
      </c>
      <c r="BH167" s="180">
        <v>30448.31</v>
      </c>
      <c r="BI167" s="180">
        <v>4545</v>
      </c>
      <c r="BJ167" s="180">
        <v>16360.31</v>
      </c>
      <c r="BK167" s="180">
        <v>9543</v>
      </c>
      <c r="BL167" s="180">
        <v>200296.26</v>
      </c>
      <c r="BM167" s="180">
        <v>30296.26</v>
      </c>
      <c r="BN167" s="181"/>
      <c r="BO167" s="181"/>
      <c r="BP167" s="180">
        <v>170000</v>
      </c>
      <c r="BQ167" s="181"/>
      <c r="BR167" s="181"/>
    </row>
    <row r="168" spans="1:70" ht="11.25" hidden="1" customHeight="1" outlineLevel="3" x14ac:dyDescent="0.2">
      <c r="A168" s="178" t="s">
        <v>382</v>
      </c>
      <c r="B168" s="179">
        <v>58</v>
      </c>
      <c r="C168" s="179">
        <v>464</v>
      </c>
      <c r="D168" s="180">
        <v>27224.79</v>
      </c>
      <c r="E168" s="180">
        <v>229002.63</v>
      </c>
      <c r="F168" s="181"/>
      <c r="G168" s="180">
        <v>138782.39999999999</v>
      </c>
      <c r="H168" s="181"/>
      <c r="I168" s="181"/>
      <c r="J168" s="181"/>
      <c r="K168" s="181"/>
      <c r="L168" s="181"/>
      <c r="M168" s="181"/>
      <c r="N168" s="189"/>
      <c r="O168" s="189"/>
      <c r="P168" s="180">
        <v>13878.24</v>
      </c>
      <c r="Q168" s="181"/>
      <c r="R168" s="181"/>
      <c r="S168" s="181"/>
      <c r="T168" s="181"/>
      <c r="U168" s="181"/>
      <c r="V168" s="180">
        <v>13101.07</v>
      </c>
      <c r="W168" s="180">
        <v>4019.32</v>
      </c>
      <c r="X168" s="181"/>
      <c r="Y168" s="189"/>
      <c r="Z168" s="189"/>
      <c r="AA168" s="180">
        <v>34695.599999999999</v>
      </c>
      <c r="AB168" s="181"/>
      <c r="AC168" s="181"/>
      <c r="AD168" s="181"/>
      <c r="AE168" s="181"/>
      <c r="AF168" s="181"/>
      <c r="AG168" s="180">
        <v>24526</v>
      </c>
      <c r="AH168" s="189"/>
      <c r="AI168" s="181"/>
      <c r="AJ168" s="180">
        <v>39621.07</v>
      </c>
      <c r="AK168" s="180">
        <v>1000</v>
      </c>
      <c r="AL168" s="180">
        <v>1000</v>
      </c>
      <c r="AM168" s="180">
        <v>3081.35</v>
      </c>
      <c r="AN168" s="181"/>
      <c r="AO168" s="181"/>
      <c r="AP168" s="181"/>
      <c r="AQ168" s="181"/>
      <c r="AR168" s="181"/>
      <c r="AS168" s="180">
        <v>2290.02</v>
      </c>
      <c r="AT168" s="180">
        <v>1192</v>
      </c>
      <c r="AU168" s="181"/>
      <c r="AV168" s="181"/>
      <c r="AW168" s="181"/>
      <c r="AX168" s="181"/>
      <c r="AY168" s="180">
        <v>8157.44</v>
      </c>
      <c r="AZ168" s="181"/>
      <c r="BA168" s="180">
        <v>22900.26</v>
      </c>
      <c r="BB168" s="180">
        <v>173122</v>
      </c>
      <c r="BC168" s="180">
        <v>151048.6</v>
      </c>
      <c r="BD168" s="180">
        <v>22073.4</v>
      </c>
      <c r="BE168" s="181"/>
      <c r="BF168" s="181"/>
      <c r="BG168" s="180">
        <v>43484.35</v>
      </c>
      <c r="BH168" s="180">
        <v>25545.86</v>
      </c>
      <c r="BI168" s="180">
        <v>3435</v>
      </c>
      <c r="BJ168" s="180">
        <v>13964.86</v>
      </c>
      <c r="BK168" s="180">
        <v>8146</v>
      </c>
      <c r="BL168" s="180">
        <v>192900.26</v>
      </c>
      <c r="BM168" s="180">
        <v>22900.26</v>
      </c>
      <c r="BN168" s="181"/>
      <c r="BO168" s="181"/>
      <c r="BP168" s="180">
        <v>170000</v>
      </c>
      <c r="BQ168" s="181"/>
      <c r="BR168" s="181"/>
    </row>
    <row r="169" spans="1:70" ht="11.25" hidden="1" customHeight="1" outlineLevel="3" x14ac:dyDescent="0.2">
      <c r="A169" s="178" t="s">
        <v>383</v>
      </c>
      <c r="B169" s="179">
        <v>55</v>
      </c>
      <c r="C169" s="179">
        <v>594</v>
      </c>
      <c r="D169" s="180">
        <v>62455.57</v>
      </c>
      <c r="E169" s="180">
        <v>307658.8</v>
      </c>
      <c r="F169" s="181"/>
      <c r="G169" s="180">
        <v>162993.60000000001</v>
      </c>
      <c r="H169" s="181"/>
      <c r="I169" s="181"/>
      <c r="J169" s="181"/>
      <c r="K169" s="180">
        <v>3512.32</v>
      </c>
      <c r="L169" s="180">
        <v>25189.919999999998</v>
      </c>
      <c r="M169" s="181"/>
      <c r="N169" s="190">
        <v>13859.1</v>
      </c>
      <c r="O169" s="189"/>
      <c r="P169" s="180">
        <v>16299.36</v>
      </c>
      <c r="Q169" s="181"/>
      <c r="R169" s="181"/>
      <c r="S169" s="181"/>
      <c r="T169" s="181"/>
      <c r="U169" s="181"/>
      <c r="V169" s="180">
        <v>17424.009999999998</v>
      </c>
      <c r="W169" s="180">
        <v>4925.09</v>
      </c>
      <c r="X169" s="181"/>
      <c r="Y169" s="189"/>
      <c r="Z169" s="189"/>
      <c r="AA169" s="180">
        <v>40748.400000000001</v>
      </c>
      <c r="AB169" s="181"/>
      <c r="AC169" s="181"/>
      <c r="AD169" s="181"/>
      <c r="AE169" s="181"/>
      <c r="AF169" s="181"/>
      <c r="AG169" s="180">
        <v>22707</v>
      </c>
      <c r="AH169" s="189"/>
      <c r="AI169" s="181"/>
      <c r="AJ169" s="180">
        <v>34860.76</v>
      </c>
      <c r="AK169" s="181"/>
      <c r="AL169" s="181"/>
      <c r="AM169" s="181"/>
      <c r="AN169" s="181"/>
      <c r="AO169" s="181"/>
      <c r="AP169" s="181"/>
      <c r="AQ169" s="181"/>
      <c r="AR169" s="181"/>
      <c r="AS169" s="180">
        <v>2902.88</v>
      </c>
      <c r="AT169" s="180">
        <v>1192</v>
      </c>
      <c r="AU169" s="181"/>
      <c r="AV169" s="181"/>
      <c r="AW169" s="181"/>
      <c r="AX169" s="181"/>
      <c r="AY169" s="181"/>
      <c r="AZ169" s="181"/>
      <c r="BA169" s="180">
        <v>30765.88</v>
      </c>
      <c r="BB169" s="180">
        <v>257696.68</v>
      </c>
      <c r="BC169" s="180">
        <v>237260.38</v>
      </c>
      <c r="BD169" s="180">
        <v>20436.3</v>
      </c>
      <c r="BE169" s="181"/>
      <c r="BF169" s="181"/>
      <c r="BG169" s="180">
        <v>77556.929999999993</v>
      </c>
      <c r="BH169" s="180">
        <v>31246.639999999999</v>
      </c>
      <c r="BI169" s="180">
        <v>4615</v>
      </c>
      <c r="BJ169" s="180">
        <v>16819.64</v>
      </c>
      <c r="BK169" s="180">
        <v>9812</v>
      </c>
      <c r="BL169" s="180">
        <v>307658.8</v>
      </c>
      <c r="BM169" s="180">
        <v>30765.88</v>
      </c>
      <c r="BN169" s="180">
        <v>106892.92</v>
      </c>
      <c r="BO169" s="181"/>
      <c r="BP169" s="180">
        <v>170000</v>
      </c>
      <c r="BQ169" s="181"/>
      <c r="BR169" s="181"/>
    </row>
    <row r="170" spans="1:70" ht="11.25" hidden="1" customHeight="1" outlineLevel="3" x14ac:dyDescent="0.2">
      <c r="A170" s="178" t="s">
        <v>1062</v>
      </c>
      <c r="B170" s="179">
        <v>76</v>
      </c>
      <c r="C170" s="179">
        <v>820.8</v>
      </c>
      <c r="D170" s="180">
        <v>76164.759999999995</v>
      </c>
      <c r="E170" s="180">
        <v>394559.03</v>
      </c>
      <c r="F170" s="181"/>
      <c r="G170" s="180">
        <v>180774.72</v>
      </c>
      <c r="H170" s="181"/>
      <c r="I170" s="181"/>
      <c r="J170" s="181"/>
      <c r="K170" s="180">
        <v>4445.28</v>
      </c>
      <c r="L170" s="180">
        <v>28921.759999999998</v>
      </c>
      <c r="M170" s="181"/>
      <c r="N170" s="189"/>
      <c r="O170" s="189"/>
      <c r="P170" s="180">
        <v>18077.47</v>
      </c>
      <c r="Q170" s="181"/>
      <c r="R170" s="180">
        <v>64976.69</v>
      </c>
      <c r="S170" s="180">
        <v>4641.1899999999996</v>
      </c>
      <c r="T170" s="181"/>
      <c r="U170" s="181"/>
      <c r="V170" s="180">
        <v>19324.810000000001</v>
      </c>
      <c r="W170" s="180">
        <v>5496.43</v>
      </c>
      <c r="X170" s="181"/>
      <c r="Y170" s="189"/>
      <c r="Z170" s="189"/>
      <c r="AA170" s="180">
        <v>45193.68</v>
      </c>
      <c r="AB170" s="181"/>
      <c r="AC170" s="181"/>
      <c r="AD170" s="181"/>
      <c r="AE170" s="181"/>
      <c r="AF170" s="181"/>
      <c r="AG170" s="180">
        <v>22707</v>
      </c>
      <c r="AH170" s="189"/>
      <c r="AI170" s="181"/>
      <c r="AJ170" s="180">
        <v>63012.95</v>
      </c>
      <c r="AK170" s="181"/>
      <c r="AL170" s="181"/>
      <c r="AM170" s="180">
        <v>18510.310000000001</v>
      </c>
      <c r="AN170" s="181"/>
      <c r="AO170" s="181"/>
      <c r="AP170" s="181"/>
      <c r="AQ170" s="181"/>
      <c r="AR170" s="181"/>
      <c r="AS170" s="180">
        <v>3854.73</v>
      </c>
      <c r="AT170" s="180">
        <v>1192</v>
      </c>
      <c r="AU170" s="181"/>
      <c r="AV170" s="181"/>
      <c r="AW170" s="181"/>
      <c r="AX170" s="181"/>
      <c r="AY170" s="181"/>
      <c r="AZ170" s="181"/>
      <c r="BA170" s="180">
        <v>39455.910000000003</v>
      </c>
      <c r="BB170" s="180">
        <v>362094.97</v>
      </c>
      <c r="BC170" s="180">
        <v>283061.82</v>
      </c>
      <c r="BD170" s="180">
        <v>79033.149999999994</v>
      </c>
      <c r="BE170" s="181"/>
      <c r="BF170" s="181"/>
      <c r="BG170" s="180">
        <v>45615.87</v>
      </c>
      <c r="BH170" s="180">
        <v>39652.79</v>
      </c>
      <c r="BI170" s="180">
        <v>5918</v>
      </c>
      <c r="BJ170" s="180">
        <v>21305.79</v>
      </c>
      <c r="BK170" s="180">
        <v>12429</v>
      </c>
      <c r="BL170" s="180">
        <v>209455.91</v>
      </c>
      <c r="BM170" s="180">
        <v>39455.910000000003</v>
      </c>
      <c r="BN170" s="181"/>
      <c r="BO170" s="181"/>
      <c r="BP170" s="180">
        <v>170000</v>
      </c>
      <c r="BQ170" s="181"/>
      <c r="BR170" s="181"/>
    </row>
    <row r="171" spans="1:70" ht="11.25" hidden="1" customHeight="1" outlineLevel="3" x14ac:dyDescent="0.2">
      <c r="A171" s="178" t="s">
        <v>384</v>
      </c>
      <c r="B171" s="179">
        <v>69</v>
      </c>
      <c r="C171" s="179">
        <v>552</v>
      </c>
      <c r="D171" s="180">
        <v>31576.54</v>
      </c>
      <c r="E171" s="180">
        <v>300582.26</v>
      </c>
      <c r="F171" s="181"/>
      <c r="G171" s="180">
        <v>165103.20000000001</v>
      </c>
      <c r="H171" s="181"/>
      <c r="I171" s="181"/>
      <c r="J171" s="181"/>
      <c r="K171" s="181"/>
      <c r="L171" s="181"/>
      <c r="M171" s="181"/>
      <c r="N171" s="190">
        <v>32831.64</v>
      </c>
      <c r="O171" s="189"/>
      <c r="P171" s="180">
        <v>16510.32</v>
      </c>
      <c r="Q171" s="181"/>
      <c r="R171" s="181"/>
      <c r="S171" s="181"/>
      <c r="T171" s="181"/>
      <c r="U171" s="181"/>
      <c r="V171" s="180">
        <v>15585.75</v>
      </c>
      <c r="W171" s="180">
        <v>4749.55</v>
      </c>
      <c r="X171" s="181"/>
      <c r="Y171" s="189"/>
      <c r="Z171" s="189"/>
      <c r="AA171" s="180">
        <v>41275.800000000003</v>
      </c>
      <c r="AB171" s="181"/>
      <c r="AC171" s="181"/>
      <c r="AD171" s="181"/>
      <c r="AE171" s="181"/>
      <c r="AF171" s="181"/>
      <c r="AG171" s="180">
        <v>24526</v>
      </c>
      <c r="AH171" s="189"/>
      <c r="AI171" s="181"/>
      <c r="AJ171" s="180">
        <v>162504.03</v>
      </c>
      <c r="AK171" s="181"/>
      <c r="AL171" s="181"/>
      <c r="AM171" s="181"/>
      <c r="AN171" s="181"/>
      <c r="AO171" s="180">
        <v>119809.16</v>
      </c>
      <c r="AP171" s="181"/>
      <c r="AQ171" s="181"/>
      <c r="AR171" s="181"/>
      <c r="AS171" s="180">
        <v>2677.5</v>
      </c>
      <c r="AT171" s="180">
        <v>1192</v>
      </c>
      <c r="AU171" s="181"/>
      <c r="AV171" s="181"/>
      <c r="AW171" s="181"/>
      <c r="AX171" s="180">
        <v>4410.93</v>
      </c>
      <c r="AY171" s="180">
        <v>4356.22</v>
      </c>
      <c r="AZ171" s="181"/>
      <c r="BA171" s="180">
        <v>30058.22</v>
      </c>
      <c r="BB171" s="180">
        <v>125387.05</v>
      </c>
      <c r="BC171" s="180">
        <v>114350.35</v>
      </c>
      <c r="BD171" s="180">
        <v>11036.7</v>
      </c>
      <c r="BE171" s="181"/>
      <c r="BF171" s="181"/>
      <c r="BG171" s="180">
        <v>44267.72</v>
      </c>
      <c r="BH171" s="180">
        <v>28116.78</v>
      </c>
      <c r="BI171" s="180">
        <v>2417</v>
      </c>
      <c r="BJ171" s="180">
        <v>16231.78</v>
      </c>
      <c r="BK171" s="180">
        <v>9468</v>
      </c>
      <c r="BL171" s="180">
        <v>300582.26</v>
      </c>
      <c r="BM171" s="180">
        <v>30058.22</v>
      </c>
      <c r="BN171" s="181"/>
      <c r="BO171" s="180">
        <v>100524.04</v>
      </c>
      <c r="BP171" s="180">
        <v>170000</v>
      </c>
      <c r="BQ171" s="181"/>
      <c r="BR171" s="181"/>
    </row>
    <row r="172" spans="1:70" ht="11.25" hidden="1" customHeight="1" outlineLevel="3" x14ac:dyDescent="0.2">
      <c r="A172" s="178" t="s">
        <v>385</v>
      </c>
      <c r="B172" s="179">
        <v>77</v>
      </c>
      <c r="C172" s="179">
        <v>831.6</v>
      </c>
      <c r="D172" s="180">
        <v>66300.39</v>
      </c>
      <c r="E172" s="180">
        <v>399690.14</v>
      </c>
      <c r="F172" s="181"/>
      <c r="G172" s="180">
        <v>189665.28</v>
      </c>
      <c r="H172" s="181"/>
      <c r="I172" s="181"/>
      <c r="J172" s="181"/>
      <c r="K172" s="180">
        <v>4445.28</v>
      </c>
      <c r="L172" s="180">
        <v>29854.720000000001</v>
      </c>
      <c r="M172" s="181"/>
      <c r="N172" s="189"/>
      <c r="O172" s="189"/>
      <c r="P172" s="180">
        <v>18966.52</v>
      </c>
      <c r="Q172" s="181"/>
      <c r="R172" s="180">
        <v>60496.959999999999</v>
      </c>
      <c r="S172" s="181"/>
      <c r="T172" s="181"/>
      <c r="U172" s="181"/>
      <c r="V172" s="180">
        <v>20275.2</v>
      </c>
      <c r="W172" s="180">
        <v>5862.86</v>
      </c>
      <c r="X172" s="181"/>
      <c r="Y172" s="189"/>
      <c r="Z172" s="189"/>
      <c r="AA172" s="180">
        <v>47416.32</v>
      </c>
      <c r="AB172" s="181"/>
      <c r="AC172" s="181"/>
      <c r="AD172" s="181"/>
      <c r="AE172" s="181"/>
      <c r="AF172" s="181"/>
      <c r="AG172" s="180">
        <v>22707</v>
      </c>
      <c r="AH172" s="189"/>
      <c r="AI172" s="181"/>
      <c r="AJ172" s="180">
        <v>45113.46</v>
      </c>
      <c r="AK172" s="181"/>
      <c r="AL172" s="181"/>
      <c r="AM172" s="181"/>
      <c r="AN172" s="181"/>
      <c r="AO172" s="181"/>
      <c r="AP172" s="181"/>
      <c r="AQ172" s="181"/>
      <c r="AR172" s="181"/>
      <c r="AS172" s="180">
        <v>3952.44</v>
      </c>
      <c r="AT172" s="180">
        <v>1192</v>
      </c>
      <c r="AU172" s="181"/>
      <c r="AV172" s="181"/>
      <c r="AW172" s="181"/>
      <c r="AX172" s="181"/>
      <c r="AY172" s="181"/>
      <c r="AZ172" s="181"/>
      <c r="BA172" s="180">
        <v>39969.019999999997</v>
      </c>
      <c r="BB172" s="180">
        <v>352593.63</v>
      </c>
      <c r="BC172" s="180">
        <v>277717.33</v>
      </c>
      <c r="BD172" s="180">
        <v>74876.3</v>
      </c>
      <c r="BE172" s="181"/>
      <c r="BF172" s="181"/>
      <c r="BG172" s="180">
        <v>68283.44</v>
      </c>
      <c r="BH172" s="180">
        <v>34173.5</v>
      </c>
      <c r="BI172" s="181"/>
      <c r="BJ172" s="180">
        <v>21583.5</v>
      </c>
      <c r="BK172" s="180">
        <v>12590</v>
      </c>
      <c r="BL172" s="180">
        <v>399690.14</v>
      </c>
      <c r="BM172" s="180">
        <v>39969.019999999997</v>
      </c>
      <c r="BN172" s="181"/>
      <c r="BO172" s="180">
        <v>189721.12</v>
      </c>
      <c r="BP172" s="180">
        <v>170000</v>
      </c>
      <c r="BQ172" s="181"/>
      <c r="BR172" s="181"/>
    </row>
    <row r="173" spans="1:70" ht="11.25" hidden="1" customHeight="1" outlineLevel="3" x14ac:dyDescent="0.2">
      <c r="A173" s="178" t="s">
        <v>361</v>
      </c>
      <c r="B173" s="179">
        <v>62</v>
      </c>
      <c r="C173" s="179">
        <v>669.6</v>
      </c>
      <c r="D173" s="180">
        <v>61033.04</v>
      </c>
      <c r="E173" s="180">
        <v>355473.76</v>
      </c>
      <c r="F173" s="181"/>
      <c r="G173" s="180">
        <v>165957.12</v>
      </c>
      <c r="H173" s="181"/>
      <c r="I173" s="181"/>
      <c r="J173" s="181"/>
      <c r="K173" s="180">
        <v>4445.28</v>
      </c>
      <c r="L173" s="180">
        <v>26122.880000000001</v>
      </c>
      <c r="M173" s="181"/>
      <c r="N173" s="189"/>
      <c r="O173" s="189"/>
      <c r="P173" s="180">
        <v>16595.71</v>
      </c>
      <c r="Q173" s="181"/>
      <c r="R173" s="180">
        <v>30654.94</v>
      </c>
      <c r="S173" s="181"/>
      <c r="T173" s="181"/>
      <c r="U173" s="181"/>
      <c r="V173" s="180">
        <v>17740.8</v>
      </c>
      <c r="W173" s="180">
        <v>5063.3100000000004</v>
      </c>
      <c r="X173" s="181"/>
      <c r="Y173" s="189"/>
      <c r="Z173" s="189"/>
      <c r="AA173" s="180">
        <v>41489.279999999999</v>
      </c>
      <c r="AB173" s="180">
        <v>24697.439999999999</v>
      </c>
      <c r="AC173" s="181"/>
      <c r="AD173" s="181"/>
      <c r="AE173" s="181"/>
      <c r="AF173" s="181"/>
      <c r="AG173" s="180">
        <v>22707</v>
      </c>
      <c r="AH173" s="189"/>
      <c r="AI173" s="181"/>
      <c r="AJ173" s="180">
        <v>53885.35</v>
      </c>
      <c r="AK173" s="181"/>
      <c r="AL173" s="181"/>
      <c r="AM173" s="180">
        <v>14992.63</v>
      </c>
      <c r="AN173" s="181"/>
      <c r="AO173" s="181"/>
      <c r="AP173" s="181"/>
      <c r="AQ173" s="181"/>
      <c r="AR173" s="181"/>
      <c r="AS173" s="180">
        <v>2451.35</v>
      </c>
      <c r="AT173" s="179">
        <v>894</v>
      </c>
      <c r="AU173" s="181"/>
      <c r="AV173" s="181"/>
      <c r="AW173" s="181"/>
      <c r="AX173" s="181"/>
      <c r="AY173" s="181"/>
      <c r="AZ173" s="181"/>
      <c r="BA173" s="180">
        <v>35547.370000000003</v>
      </c>
      <c r="BB173" s="180">
        <v>362621.45</v>
      </c>
      <c r="BC173" s="180">
        <v>245018.26</v>
      </c>
      <c r="BD173" s="180">
        <v>117603.19</v>
      </c>
      <c r="BE173" s="181"/>
      <c r="BF173" s="181"/>
      <c r="BG173" s="181"/>
      <c r="BH173" s="180">
        <v>35725</v>
      </c>
      <c r="BI173" s="180">
        <v>5332</v>
      </c>
      <c r="BJ173" s="180">
        <v>19195</v>
      </c>
      <c r="BK173" s="180">
        <v>11198</v>
      </c>
      <c r="BL173" s="180">
        <v>205547.37</v>
      </c>
      <c r="BM173" s="180">
        <v>35547.370000000003</v>
      </c>
      <c r="BN173" s="181"/>
      <c r="BO173" s="181"/>
      <c r="BP173" s="180">
        <v>170000</v>
      </c>
      <c r="BQ173" s="181"/>
      <c r="BR173" s="181"/>
    </row>
    <row r="174" spans="1:70" ht="11.25" hidden="1" customHeight="1" outlineLevel="3" x14ac:dyDescent="0.2">
      <c r="A174" s="178" t="s">
        <v>386</v>
      </c>
      <c r="B174" s="179">
        <v>75</v>
      </c>
      <c r="C174" s="179">
        <v>600</v>
      </c>
      <c r="D174" s="179">
        <v>219.6</v>
      </c>
      <c r="E174" s="180">
        <v>297538.23</v>
      </c>
      <c r="F174" s="181"/>
      <c r="G174" s="180">
        <v>145960.79999999999</v>
      </c>
      <c r="H174" s="181"/>
      <c r="I174" s="181"/>
      <c r="J174" s="181"/>
      <c r="K174" s="181"/>
      <c r="L174" s="181"/>
      <c r="M174" s="181"/>
      <c r="N174" s="190">
        <v>12884.72</v>
      </c>
      <c r="O174" s="189"/>
      <c r="P174" s="180">
        <v>14596.08</v>
      </c>
      <c r="Q174" s="181"/>
      <c r="R174" s="180">
        <v>32211.8</v>
      </c>
      <c r="S174" s="180">
        <v>12884.72</v>
      </c>
      <c r="T174" s="181"/>
      <c r="U174" s="181"/>
      <c r="V174" s="180">
        <v>13778.7</v>
      </c>
      <c r="W174" s="180">
        <v>4205.21</v>
      </c>
      <c r="X174" s="181"/>
      <c r="Y174" s="189"/>
      <c r="Z174" s="189"/>
      <c r="AA174" s="180">
        <v>36490.199999999997</v>
      </c>
      <c r="AB174" s="181"/>
      <c r="AC174" s="181"/>
      <c r="AD174" s="181"/>
      <c r="AE174" s="181"/>
      <c r="AF174" s="181"/>
      <c r="AG174" s="180">
        <v>24526</v>
      </c>
      <c r="AH174" s="189"/>
      <c r="AI174" s="181"/>
      <c r="AJ174" s="180">
        <v>94077.42</v>
      </c>
      <c r="AK174" s="180">
        <v>2000</v>
      </c>
      <c r="AL174" s="180">
        <v>1000</v>
      </c>
      <c r="AM174" s="181"/>
      <c r="AN174" s="181"/>
      <c r="AO174" s="181"/>
      <c r="AP174" s="181"/>
      <c r="AQ174" s="181"/>
      <c r="AR174" s="181"/>
      <c r="AS174" s="180">
        <v>2717.69</v>
      </c>
      <c r="AT174" s="180">
        <v>1192</v>
      </c>
      <c r="AU174" s="181"/>
      <c r="AV174" s="181"/>
      <c r="AW174" s="181"/>
      <c r="AX174" s="180">
        <v>45957.35</v>
      </c>
      <c r="AY174" s="180">
        <v>10894.72</v>
      </c>
      <c r="AZ174" s="179">
        <v>561.84</v>
      </c>
      <c r="BA174" s="180">
        <v>29753.82</v>
      </c>
      <c r="BB174" s="180">
        <v>191249.7</v>
      </c>
      <c r="BC174" s="180">
        <v>128596.3</v>
      </c>
      <c r="BD174" s="180">
        <v>62653.4</v>
      </c>
      <c r="BE174" s="181"/>
      <c r="BF174" s="181"/>
      <c r="BG174" s="180">
        <v>12430.71</v>
      </c>
      <c r="BH174" s="180">
        <v>25439.52</v>
      </c>
      <c r="BI174" s="181"/>
      <c r="BJ174" s="180">
        <v>16066.52</v>
      </c>
      <c r="BK174" s="180">
        <v>9373</v>
      </c>
      <c r="BL174" s="180">
        <v>297538.23</v>
      </c>
      <c r="BM174" s="180">
        <v>29753.82</v>
      </c>
      <c r="BN174" s="181"/>
      <c r="BO174" s="180">
        <v>97784.41</v>
      </c>
      <c r="BP174" s="180">
        <v>170000</v>
      </c>
      <c r="BQ174" s="181"/>
      <c r="BR174" s="181"/>
    </row>
    <row r="175" spans="1:70" ht="11.25" hidden="1" customHeight="1" outlineLevel="3" x14ac:dyDescent="0.2">
      <c r="A175" s="178" t="s">
        <v>387</v>
      </c>
      <c r="B175" s="179">
        <v>32</v>
      </c>
      <c r="C175" s="179">
        <v>345.6</v>
      </c>
      <c r="D175" s="180">
        <v>56844.37</v>
      </c>
      <c r="E175" s="180">
        <v>159022.56</v>
      </c>
      <c r="F175" s="181"/>
      <c r="G175" s="180">
        <v>94832.639999999999</v>
      </c>
      <c r="H175" s="181"/>
      <c r="I175" s="181"/>
      <c r="J175" s="181"/>
      <c r="K175" s="180">
        <v>2030.56</v>
      </c>
      <c r="L175" s="180">
        <v>15860.32</v>
      </c>
      <c r="M175" s="181"/>
      <c r="N175" s="189"/>
      <c r="O175" s="189"/>
      <c r="P175" s="180">
        <v>9483.27</v>
      </c>
      <c r="Q175" s="181"/>
      <c r="R175" s="181"/>
      <c r="S175" s="181"/>
      <c r="T175" s="181"/>
      <c r="U175" s="181"/>
      <c r="V175" s="180">
        <v>10137.61</v>
      </c>
      <c r="W175" s="180">
        <v>2970</v>
      </c>
      <c r="X175" s="181"/>
      <c r="Y175" s="189"/>
      <c r="Z175" s="189"/>
      <c r="AA175" s="180">
        <v>23708.16</v>
      </c>
      <c r="AB175" s="181"/>
      <c r="AC175" s="181"/>
      <c r="AD175" s="181"/>
      <c r="AE175" s="181"/>
      <c r="AF175" s="181"/>
      <c r="AG175" s="181"/>
      <c r="AH175" s="189"/>
      <c r="AI175" s="181"/>
      <c r="AJ175" s="180">
        <v>25450.13</v>
      </c>
      <c r="AK175" s="181"/>
      <c r="AL175" s="181"/>
      <c r="AM175" s="180">
        <v>5812.03</v>
      </c>
      <c r="AN175" s="181"/>
      <c r="AO175" s="181"/>
      <c r="AP175" s="181"/>
      <c r="AQ175" s="181"/>
      <c r="AR175" s="181"/>
      <c r="AS175" s="180">
        <v>1569.92</v>
      </c>
      <c r="AT175" s="179">
        <v>596</v>
      </c>
      <c r="AU175" s="180">
        <v>1569.92</v>
      </c>
      <c r="AV175" s="181"/>
      <c r="AW175" s="181"/>
      <c r="AX175" s="181"/>
      <c r="AY175" s="181"/>
      <c r="AZ175" s="181"/>
      <c r="BA175" s="180">
        <v>15902.26</v>
      </c>
      <c r="BB175" s="180">
        <v>132486.9</v>
      </c>
      <c r="BC175" s="180">
        <v>132486.9</v>
      </c>
      <c r="BD175" s="181"/>
      <c r="BE175" s="181"/>
      <c r="BF175" s="181"/>
      <c r="BG175" s="181"/>
      <c r="BH175" s="180">
        <v>15981.43</v>
      </c>
      <c r="BI175" s="180">
        <v>2385</v>
      </c>
      <c r="BJ175" s="180">
        <v>8587.43</v>
      </c>
      <c r="BK175" s="180">
        <v>5009</v>
      </c>
      <c r="BL175" s="180">
        <v>100902.26</v>
      </c>
      <c r="BM175" s="180">
        <v>15902.26</v>
      </c>
      <c r="BN175" s="181"/>
      <c r="BO175" s="181"/>
      <c r="BP175" s="180">
        <v>85000</v>
      </c>
      <c r="BQ175" s="181"/>
      <c r="BR175" s="181"/>
    </row>
    <row r="176" spans="1:70" ht="11.25" hidden="1" customHeight="1" outlineLevel="3" x14ac:dyDescent="0.2">
      <c r="A176" s="178" t="s">
        <v>388</v>
      </c>
      <c r="B176" s="179">
        <v>55</v>
      </c>
      <c r="C176" s="179">
        <v>594</v>
      </c>
      <c r="D176" s="180">
        <v>65726.2</v>
      </c>
      <c r="E176" s="180">
        <v>387620.23</v>
      </c>
      <c r="F176" s="181"/>
      <c r="G176" s="180">
        <v>162993.60000000001</v>
      </c>
      <c r="H176" s="181"/>
      <c r="I176" s="181"/>
      <c r="J176" s="181"/>
      <c r="K176" s="180">
        <v>5378.24</v>
      </c>
      <c r="L176" s="180">
        <v>27055.84</v>
      </c>
      <c r="M176" s="181"/>
      <c r="N176" s="190">
        <v>20144.16</v>
      </c>
      <c r="O176" s="189"/>
      <c r="P176" s="180">
        <v>16299.35</v>
      </c>
      <c r="Q176" s="181"/>
      <c r="R176" s="181"/>
      <c r="S176" s="181"/>
      <c r="T176" s="181"/>
      <c r="U176" s="181"/>
      <c r="V176" s="180">
        <v>17424</v>
      </c>
      <c r="W176" s="180">
        <v>4869.6400000000003</v>
      </c>
      <c r="X176" s="181"/>
      <c r="Y176" s="189"/>
      <c r="Z176" s="189"/>
      <c r="AA176" s="180">
        <v>40748.400000000001</v>
      </c>
      <c r="AB176" s="181"/>
      <c r="AC176" s="181"/>
      <c r="AD176" s="181"/>
      <c r="AE176" s="181"/>
      <c r="AF176" s="181"/>
      <c r="AG176" s="180">
        <v>22707</v>
      </c>
      <c r="AH176" s="190">
        <v>70000</v>
      </c>
      <c r="AI176" s="181"/>
      <c r="AJ176" s="180">
        <v>69589.05</v>
      </c>
      <c r="AK176" s="181"/>
      <c r="AL176" s="180">
        <v>1000</v>
      </c>
      <c r="AM176" s="180">
        <v>10407.57</v>
      </c>
      <c r="AN176" s="181"/>
      <c r="AO176" s="181"/>
      <c r="AP176" s="181"/>
      <c r="AQ176" s="181"/>
      <c r="AR176" s="181"/>
      <c r="AS176" s="180">
        <v>2920.99</v>
      </c>
      <c r="AT176" s="180">
        <v>1192</v>
      </c>
      <c r="AU176" s="180">
        <v>1958.15</v>
      </c>
      <c r="AV176" s="181"/>
      <c r="AW176" s="181"/>
      <c r="AX176" s="180">
        <v>16326.41</v>
      </c>
      <c r="AY176" s="180">
        <v>3059.06</v>
      </c>
      <c r="AZ176" s="179">
        <v>962.84</v>
      </c>
      <c r="BA176" s="180">
        <v>31762.03</v>
      </c>
      <c r="BB176" s="180">
        <v>331308.44</v>
      </c>
      <c r="BC176" s="180">
        <v>240872.14</v>
      </c>
      <c r="BD176" s="180">
        <v>90436.3</v>
      </c>
      <c r="BE176" s="181"/>
      <c r="BF176" s="181"/>
      <c r="BG176" s="180">
        <v>52448.94</v>
      </c>
      <c r="BH176" s="180">
        <v>32971.53</v>
      </c>
      <c r="BI176" s="180">
        <v>5815</v>
      </c>
      <c r="BJ176" s="180">
        <v>17151.53</v>
      </c>
      <c r="BK176" s="180">
        <v>10005</v>
      </c>
      <c r="BL176" s="180">
        <v>201762.03</v>
      </c>
      <c r="BM176" s="180">
        <v>31762.03</v>
      </c>
      <c r="BN176" s="181"/>
      <c r="BO176" s="181"/>
      <c r="BP176" s="180">
        <v>170000</v>
      </c>
      <c r="BQ176" s="181"/>
      <c r="BR176" s="181"/>
    </row>
    <row r="177" spans="1:70" ht="11.25" hidden="1" customHeight="1" outlineLevel="3" x14ac:dyDescent="0.2">
      <c r="A177" s="178" t="s">
        <v>389</v>
      </c>
      <c r="B177" s="179">
        <v>48</v>
      </c>
      <c r="C177" s="179">
        <v>518.4</v>
      </c>
      <c r="D177" s="180">
        <v>2202.6999999999998</v>
      </c>
      <c r="E177" s="180">
        <v>316654.68</v>
      </c>
      <c r="F177" s="181"/>
      <c r="G177" s="180">
        <v>142248.95999999999</v>
      </c>
      <c r="H177" s="181"/>
      <c r="I177" s="181"/>
      <c r="J177" s="181"/>
      <c r="K177" s="180">
        <v>2414.7199999999998</v>
      </c>
      <c r="L177" s="180">
        <v>24256.959999999999</v>
      </c>
      <c r="M177" s="181"/>
      <c r="N177" s="190">
        <v>55642.79</v>
      </c>
      <c r="O177" s="189"/>
      <c r="P177" s="180">
        <v>14224.89</v>
      </c>
      <c r="Q177" s="181"/>
      <c r="R177" s="181"/>
      <c r="S177" s="181"/>
      <c r="T177" s="181"/>
      <c r="U177" s="181"/>
      <c r="V177" s="180">
        <v>15206.41</v>
      </c>
      <c r="W177" s="180">
        <v>4390.71</v>
      </c>
      <c r="X177" s="181"/>
      <c r="Y177" s="189"/>
      <c r="Z177" s="189"/>
      <c r="AA177" s="180">
        <v>35562.239999999998</v>
      </c>
      <c r="AB177" s="181"/>
      <c r="AC177" s="181"/>
      <c r="AD177" s="181"/>
      <c r="AE177" s="181"/>
      <c r="AF177" s="181"/>
      <c r="AG177" s="180">
        <v>22707</v>
      </c>
      <c r="AH177" s="189"/>
      <c r="AI177" s="181"/>
      <c r="AJ177" s="180">
        <v>225812.89</v>
      </c>
      <c r="AK177" s="181"/>
      <c r="AL177" s="181"/>
      <c r="AM177" s="180">
        <v>10341.040000000001</v>
      </c>
      <c r="AN177" s="181"/>
      <c r="AO177" s="180">
        <v>122442.42</v>
      </c>
      <c r="AP177" s="181"/>
      <c r="AQ177" s="181"/>
      <c r="AR177" s="181"/>
      <c r="AS177" s="180">
        <v>2585.98</v>
      </c>
      <c r="AT177" s="180">
        <v>1192</v>
      </c>
      <c r="AU177" s="180">
        <v>1764.7</v>
      </c>
      <c r="AV177" s="181"/>
      <c r="AW177" s="181"/>
      <c r="AX177" s="180">
        <v>55000</v>
      </c>
      <c r="AY177" s="181"/>
      <c r="AZ177" s="179">
        <v>821.28</v>
      </c>
      <c r="BA177" s="180">
        <v>31665.47</v>
      </c>
      <c r="BB177" s="180">
        <v>79195.009999999995</v>
      </c>
      <c r="BC177" s="180">
        <v>68976.87</v>
      </c>
      <c r="BD177" s="180">
        <v>10218.14</v>
      </c>
      <c r="BE177" s="181"/>
      <c r="BF177" s="181"/>
      <c r="BG177" s="180">
        <v>13849.48</v>
      </c>
      <c r="BH177" s="180">
        <v>30549.99</v>
      </c>
      <c r="BI177" s="180">
        <v>4576</v>
      </c>
      <c r="BJ177" s="180">
        <v>15998.99</v>
      </c>
      <c r="BK177" s="180">
        <v>9975</v>
      </c>
      <c r="BL177" s="180">
        <v>201665.47</v>
      </c>
      <c r="BM177" s="180">
        <v>31665.47</v>
      </c>
      <c r="BN177" s="181"/>
      <c r="BO177" s="181"/>
      <c r="BP177" s="180">
        <v>170000</v>
      </c>
      <c r="BQ177" s="180">
        <v>11578.81</v>
      </c>
      <c r="BR177" s="180">
        <v>11578.81</v>
      </c>
    </row>
    <row r="178" spans="1:70" ht="11.25" hidden="1" customHeight="1" outlineLevel="3" x14ac:dyDescent="0.2">
      <c r="A178" s="178" t="s">
        <v>390</v>
      </c>
      <c r="B178" s="181"/>
      <c r="C178" s="181"/>
      <c r="D178" s="180">
        <v>-4591.3</v>
      </c>
      <c r="E178" s="181"/>
      <c r="F178" s="181"/>
      <c r="G178" s="181"/>
      <c r="H178" s="181"/>
      <c r="I178" s="181"/>
      <c r="J178" s="181"/>
      <c r="K178" s="181"/>
      <c r="L178" s="181"/>
      <c r="M178" s="181"/>
      <c r="N178" s="189"/>
      <c r="O178" s="189"/>
      <c r="P178" s="181"/>
      <c r="Q178" s="181"/>
      <c r="R178" s="181"/>
      <c r="S178" s="181"/>
      <c r="T178" s="181"/>
      <c r="U178" s="181"/>
      <c r="V178" s="181"/>
      <c r="W178" s="181"/>
      <c r="X178" s="181"/>
      <c r="Y178" s="189"/>
      <c r="Z178" s="189"/>
      <c r="AA178" s="181"/>
      <c r="AB178" s="181"/>
      <c r="AC178" s="181"/>
      <c r="AD178" s="181"/>
      <c r="AE178" s="181"/>
      <c r="AF178" s="181"/>
      <c r="AG178" s="181"/>
      <c r="AH178" s="189"/>
      <c r="AI178" s="181"/>
      <c r="AJ178" s="181"/>
      <c r="AK178" s="181"/>
      <c r="AL178" s="181"/>
      <c r="AM178" s="181"/>
      <c r="AN178" s="181"/>
      <c r="AO178" s="181"/>
      <c r="AP178" s="181"/>
      <c r="AQ178" s="181"/>
      <c r="AR178" s="181"/>
      <c r="AS178" s="181"/>
      <c r="AT178" s="181"/>
      <c r="AU178" s="181"/>
      <c r="AV178" s="181"/>
      <c r="AW178" s="181"/>
      <c r="AX178" s="181"/>
      <c r="AY178" s="181"/>
      <c r="AZ178" s="181"/>
      <c r="BA178" s="181"/>
      <c r="BB178" s="181"/>
      <c r="BC178" s="181"/>
      <c r="BD178" s="181"/>
      <c r="BE178" s="181"/>
      <c r="BF178" s="181"/>
      <c r="BG178" s="180">
        <v>-4591.3</v>
      </c>
      <c r="BH178" s="181"/>
      <c r="BI178" s="181"/>
      <c r="BJ178" s="181"/>
      <c r="BK178" s="181"/>
      <c r="BL178" s="181"/>
      <c r="BM178" s="181"/>
      <c r="BN178" s="181"/>
      <c r="BO178" s="181"/>
      <c r="BP178" s="181"/>
      <c r="BQ178" s="181"/>
      <c r="BR178" s="181"/>
    </row>
    <row r="179" spans="1:70" ht="11.25" hidden="1" customHeight="1" outlineLevel="3" x14ac:dyDescent="0.2">
      <c r="A179" s="178" t="s">
        <v>391</v>
      </c>
      <c r="B179" s="181"/>
      <c r="C179" s="181"/>
      <c r="D179" s="180">
        <v>-5613.68</v>
      </c>
      <c r="E179" s="181"/>
      <c r="F179" s="181"/>
      <c r="G179" s="181"/>
      <c r="H179" s="181"/>
      <c r="I179" s="181"/>
      <c r="J179" s="181"/>
      <c r="K179" s="181"/>
      <c r="L179" s="181"/>
      <c r="M179" s="181"/>
      <c r="N179" s="189"/>
      <c r="O179" s="189"/>
      <c r="P179" s="181"/>
      <c r="Q179" s="181"/>
      <c r="R179" s="181"/>
      <c r="S179" s="181"/>
      <c r="T179" s="181"/>
      <c r="U179" s="181"/>
      <c r="V179" s="181"/>
      <c r="W179" s="181"/>
      <c r="X179" s="181"/>
      <c r="Y179" s="189"/>
      <c r="Z179" s="189"/>
      <c r="AA179" s="181"/>
      <c r="AB179" s="181"/>
      <c r="AC179" s="181"/>
      <c r="AD179" s="181"/>
      <c r="AE179" s="181"/>
      <c r="AF179" s="181"/>
      <c r="AG179" s="181"/>
      <c r="AH179" s="189"/>
      <c r="AI179" s="181"/>
      <c r="AJ179" s="181"/>
      <c r="AK179" s="181"/>
      <c r="AL179" s="181"/>
      <c r="AM179" s="181"/>
      <c r="AN179" s="181"/>
      <c r="AO179" s="181"/>
      <c r="AP179" s="181"/>
      <c r="AQ179" s="181"/>
      <c r="AR179" s="181"/>
      <c r="AS179" s="181"/>
      <c r="AT179" s="181"/>
      <c r="AU179" s="181"/>
      <c r="AV179" s="181"/>
      <c r="AW179" s="181"/>
      <c r="AX179" s="181"/>
      <c r="AY179" s="181"/>
      <c r="AZ179" s="181"/>
      <c r="BA179" s="181"/>
      <c r="BB179" s="181"/>
      <c r="BC179" s="181"/>
      <c r="BD179" s="181"/>
      <c r="BE179" s="181"/>
      <c r="BF179" s="181"/>
      <c r="BG179" s="180">
        <v>-5613.68</v>
      </c>
      <c r="BH179" s="181"/>
      <c r="BI179" s="181"/>
      <c r="BJ179" s="181"/>
      <c r="BK179" s="181"/>
      <c r="BL179" s="181"/>
      <c r="BM179" s="181"/>
      <c r="BN179" s="181"/>
      <c r="BO179" s="181"/>
      <c r="BP179" s="181"/>
      <c r="BQ179" s="181"/>
      <c r="BR179" s="181"/>
    </row>
    <row r="180" spans="1:70" ht="11.25" hidden="1" customHeight="1" outlineLevel="3" x14ac:dyDescent="0.2">
      <c r="A180" s="178" t="s">
        <v>392</v>
      </c>
      <c r="B180" s="179">
        <v>81</v>
      </c>
      <c r="C180" s="179">
        <v>664.8</v>
      </c>
      <c r="D180" s="180">
        <v>64107.27</v>
      </c>
      <c r="E180" s="180">
        <v>466526.2</v>
      </c>
      <c r="F180" s="181"/>
      <c r="G180" s="180">
        <v>197241.12</v>
      </c>
      <c r="H180" s="181"/>
      <c r="I180" s="181"/>
      <c r="J180" s="181"/>
      <c r="K180" s="180">
        <v>1481.76</v>
      </c>
      <c r="L180" s="180">
        <v>2798.88</v>
      </c>
      <c r="M180" s="181"/>
      <c r="N180" s="189"/>
      <c r="O180" s="189"/>
      <c r="P180" s="180">
        <v>19724.11</v>
      </c>
      <c r="Q180" s="181"/>
      <c r="R180" s="181"/>
      <c r="S180" s="181"/>
      <c r="T180" s="181"/>
      <c r="U180" s="181"/>
      <c r="V180" s="180">
        <v>190333.8</v>
      </c>
      <c r="W180" s="180">
        <v>5636.25</v>
      </c>
      <c r="X180" s="181"/>
      <c r="Y180" s="189"/>
      <c r="Z180" s="189"/>
      <c r="AA180" s="180">
        <v>49310.28</v>
      </c>
      <c r="AB180" s="181"/>
      <c r="AC180" s="181"/>
      <c r="AD180" s="181"/>
      <c r="AE180" s="181"/>
      <c r="AF180" s="181"/>
      <c r="AG180" s="181"/>
      <c r="AH180" s="189"/>
      <c r="AI180" s="181"/>
      <c r="AJ180" s="180">
        <v>89132.86</v>
      </c>
      <c r="AK180" s="180">
        <v>5000</v>
      </c>
      <c r="AL180" s="180">
        <v>2000</v>
      </c>
      <c r="AM180" s="180">
        <v>24987.37</v>
      </c>
      <c r="AN180" s="181"/>
      <c r="AO180" s="181"/>
      <c r="AP180" s="181"/>
      <c r="AQ180" s="181"/>
      <c r="AR180" s="181"/>
      <c r="AS180" s="180">
        <v>4650.4399999999996</v>
      </c>
      <c r="AT180" s="180">
        <v>1192</v>
      </c>
      <c r="AU180" s="180">
        <v>3373.54</v>
      </c>
      <c r="AV180" s="181"/>
      <c r="AW180" s="181"/>
      <c r="AX180" s="181"/>
      <c r="AY180" s="181"/>
      <c r="AZ180" s="180">
        <v>1276.9000000000001</v>
      </c>
      <c r="BA180" s="180">
        <v>46652.61</v>
      </c>
      <c r="BB180" s="180">
        <v>338673.64</v>
      </c>
      <c r="BC180" s="180">
        <v>338673.64</v>
      </c>
      <c r="BD180" s="181"/>
      <c r="BE180" s="181"/>
      <c r="BF180" s="181"/>
      <c r="BG180" s="180">
        <v>102826.97</v>
      </c>
      <c r="BH180" s="180">
        <v>46885.99</v>
      </c>
      <c r="BI180" s="180">
        <v>6998</v>
      </c>
      <c r="BJ180" s="180">
        <v>25192.99</v>
      </c>
      <c r="BK180" s="180">
        <v>14695</v>
      </c>
      <c r="BL180" s="180">
        <v>216652.61</v>
      </c>
      <c r="BM180" s="180">
        <v>46652.61</v>
      </c>
      <c r="BN180" s="181"/>
      <c r="BO180" s="181"/>
      <c r="BP180" s="180">
        <v>170000</v>
      </c>
      <c r="BQ180" s="181"/>
      <c r="BR180" s="181"/>
    </row>
    <row r="181" spans="1:70" ht="11.25" hidden="1" customHeight="1" outlineLevel="3" x14ac:dyDescent="0.2">
      <c r="A181" s="178" t="s">
        <v>1063</v>
      </c>
      <c r="B181" s="179">
        <v>18</v>
      </c>
      <c r="C181" s="179">
        <v>194.4</v>
      </c>
      <c r="D181" s="181"/>
      <c r="E181" s="180">
        <v>87732.57</v>
      </c>
      <c r="F181" s="181"/>
      <c r="G181" s="180">
        <v>53343.360000000001</v>
      </c>
      <c r="H181" s="181"/>
      <c r="I181" s="181"/>
      <c r="J181" s="181"/>
      <c r="K181" s="181"/>
      <c r="L181" s="180">
        <v>8396.64</v>
      </c>
      <c r="M181" s="181"/>
      <c r="N181" s="189"/>
      <c r="O181" s="189"/>
      <c r="P181" s="180">
        <v>5334.33</v>
      </c>
      <c r="Q181" s="181"/>
      <c r="R181" s="181"/>
      <c r="S181" s="181"/>
      <c r="T181" s="181"/>
      <c r="U181" s="181"/>
      <c r="V181" s="180">
        <v>5702.4</v>
      </c>
      <c r="W181" s="180">
        <v>1620</v>
      </c>
      <c r="X181" s="181"/>
      <c r="Y181" s="189"/>
      <c r="Z181" s="189"/>
      <c r="AA181" s="180">
        <v>13335.84</v>
      </c>
      <c r="AB181" s="181"/>
      <c r="AC181" s="181"/>
      <c r="AD181" s="181"/>
      <c r="AE181" s="181"/>
      <c r="AF181" s="181"/>
      <c r="AG181" s="181"/>
      <c r="AH181" s="189"/>
      <c r="AI181" s="181"/>
      <c r="AJ181" s="180">
        <v>11026.44</v>
      </c>
      <c r="AK181" s="181"/>
      <c r="AL181" s="181"/>
      <c r="AM181" s="181"/>
      <c r="AN181" s="181"/>
      <c r="AO181" s="181"/>
      <c r="AP181" s="181"/>
      <c r="AQ181" s="181"/>
      <c r="AR181" s="181"/>
      <c r="AS181" s="179">
        <v>877.33</v>
      </c>
      <c r="AT181" s="179">
        <v>596</v>
      </c>
      <c r="AU181" s="181"/>
      <c r="AV181" s="181"/>
      <c r="AW181" s="181"/>
      <c r="AX181" s="181"/>
      <c r="AY181" s="181"/>
      <c r="AZ181" s="179">
        <v>779.85</v>
      </c>
      <c r="BA181" s="180">
        <v>8773.26</v>
      </c>
      <c r="BB181" s="180">
        <v>8377.77</v>
      </c>
      <c r="BC181" s="180">
        <v>8377.77</v>
      </c>
      <c r="BD181" s="181"/>
      <c r="BE181" s="181"/>
      <c r="BF181" s="181"/>
      <c r="BG181" s="180">
        <v>68328.36</v>
      </c>
      <c r="BH181" s="180">
        <v>12021.18</v>
      </c>
      <c r="BI181" s="180">
        <v>1316</v>
      </c>
      <c r="BJ181" s="180">
        <v>6760.18</v>
      </c>
      <c r="BK181" s="180">
        <v>3945</v>
      </c>
      <c r="BL181" s="180">
        <v>87732.57</v>
      </c>
      <c r="BM181" s="180">
        <v>8773.26</v>
      </c>
      <c r="BN181" s="181"/>
      <c r="BO181" s="181"/>
      <c r="BP181" s="180">
        <v>78959.31</v>
      </c>
      <c r="BQ181" s="181"/>
      <c r="BR181" s="181"/>
    </row>
    <row r="182" spans="1:70" ht="11.25" hidden="1" customHeight="1" outlineLevel="3" x14ac:dyDescent="0.2">
      <c r="A182" s="178" t="s">
        <v>393</v>
      </c>
      <c r="B182" s="179">
        <v>63</v>
      </c>
      <c r="C182" s="179">
        <v>680.4</v>
      </c>
      <c r="D182" s="180">
        <v>62410.61</v>
      </c>
      <c r="E182" s="180">
        <v>311031.58</v>
      </c>
      <c r="F182" s="181"/>
      <c r="G182" s="180">
        <v>186701.76</v>
      </c>
      <c r="H182" s="181"/>
      <c r="I182" s="181"/>
      <c r="J182" s="181"/>
      <c r="K182" s="180">
        <v>4445.28</v>
      </c>
      <c r="L182" s="180">
        <v>28921.759999999998</v>
      </c>
      <c r="M182" s="181"/>
      <c r="N182" s="189"/>
      <c r="O182" s="189"/>
      <c r="P182" s="180">
        <v>18670.18</v>
      </c>
      <c r="Q182" s="181"/>
      <c r="R182" s="181"/>
      <c r="S182" s="181"/>
      <c r="T182" s="181"/>
      <c r="U182" s="181"/>
      <c r="V182" s="180">
        <v>19958.41</v>
      </c>
      <c r="W182" s="180">
        <v>5658.75</v>
      </c>
      <c r="X182" s="181"/>
      <c r="Y182" s="189"/>
      <c r="Z182" s="189"/>
      <c r="AA182" s="180">
        <v>46675.44</v>
      </c>
      <c r="AB182" s="181"/>
      <c r="AC182" s="181"/>
      <c r="AD182" s="181"/>
      <c r="AE182" s="181"/>
      <c r="AF182" s="181"/>
      <c r="AG182" s="181"/>
      <c r="AH182" s="189"/>
      <c r="AI182" s="181"/>
      <c r="AJ182" s="180">
        <v>47353.87</v>
      </c>
      <c r="AK182" s="181"/>
      <c r="AL182" s="180">
        <v>1000</v>
      </c>
      <c r="AM182" s="180">
        <v>10992.84</v>
      </c>
      <c r="AN182" s="181"/>
      <c r="AO182" s="181"/>
      <c r="AP182" s="181"/>
      <c r="AQ182" s="181"/>
      <c r="AR182" s="181"/>
      <c r="AS182" s="180">
        <v>3065.86</v>
      </c>
      <c r="AT182" s="180">
        <v>1192</v>
      </c>
      <c r="AU182" s="181"/>
      <c r="AV182" s="181"/>
      <c r="AW182" s="181"/>
      <c r="AX182" s="181"/>
      <c r="AY182" s="181"/>
      <c r="AZ182" s="181"/>
      <c r="BA182" s="180">
        <v>31103.17</v>
      </c>
      <c r="BB182" s="180">
        <v>265021.12</v>
      </c>
      <c r="BC182" s="180">
        <v>265021.12</v>
      </c>
      <c r="BD182" s="181"/>
      <c r="BE182" s="181"/>
      <c r="BF182" s="181"/>
      <c r="BG182" s="180">
        <v>61067.199999999997</v>
      </c>
      <c r="BH182" s="180">
        <v>31259.200000000001</v>
      </c>
      <c r="BI182" s="180">
        <v>4666</v>
      </c>
      <c r="BJ182" s="180">
        <v>16796.2</v>
      </c>
      <c r="BK182" s="180">
        <v>9797</v>
      </c>
      <c r="BL182" s="180">
        <v>201103.17</v>
      </c>
      <c r="BM182" s="180">
        <v>31103.17</v>
      </c>
      <c r="BN182" s="181"/>
      <c r="BO182" s="181"/>
      <c r="BP182" s="180">
        <v>170000</v>
      </c>
      <c r="BQ182" s="181"/>
      <c r="BR182" s="181"/>
    </row>
    <row r="183" spans="1:70" ht="11.25" hidden="1" customHeight="1" outlineLevel="3" x14ac:dyDescent="0.2">
      <c r="A183" s="178" t="s">
        <v>284</v>
      </c>
      <c r="B183" s="179">
        <v>64</v>
      </c>
      <c r="C183" s="179">
        <v>691.2</v>
      </c>
      <c r="D183" s="180">
        <v>56304.79</v>
      </c>
      <c r="E183" s="180">
        <v>354895.21</v>
      </c>
      <c r="F183" s="181"/>
      <c r="G183" s="180">
        <v>189665.28</v>
      </c>
      <c r="H183" s="181"/>
      <c r="I183" s="181"/>
      <c r="J183" s="181"/>
      <c r="K183" s="180">
        <v>5378.24</v>
      </c>
      <c r="L183" s="180">
        <v>29854.720000000001</v>
      </c>
      <c r="M183" s="181"/>
      <c r="N183" s="190">
        <v>14870.3</v>
      </c>
      <c r="O183" s="189"/>
      <c r="P183" s="180">
        <v>18966.53</v>
      </c>
      <c r="Q183" s="181"/>
      <c r="R183" s="181"/>
      <c r="S183" s="181"/>
      <c r="T183" s="181"/>
      <c r="U183" s="181"/>
      <c r="V183" s="180">
        <v>20275.21</v>
      </c>
      <c r="W183" s="180">
        <v>5761.61</v>
      </c>
      <c r="X183" s="181"/>
      <c r="Y183" s="189"/>
      <c r="Z183" s="189"/>
      <c r="AA183" s="180">
        <v>47416.32</v>
      </c>
      <c r="AB183" s="181"/>
      <c r="AC183" s="181"/>
      <c r="AD183" s="181"/>
      <c r="AE183" s="181"/>
      <c r="AF183" s="181"/>
      <c r="AG183" s="180">
        <v>22707</v>
      </c>
      <c r="AH183" s="189"/>
      <c r="AI183" s="181"/>
      <c r="AJ183" s="180">
        <v>85845.59</v>
      </c>
      <c r="AK183" s="181"/>
      <c r="AL183" s="181"/>
      <c r="AM183" s="180">
        <v>14940.57</v>
      </c>
      <c r="AN183" s="181"/>
      <c r="AO183" s="181"/>
      <c r="AP183" s="181"/>
      <c r="AQ183" s="181"/>
      <c r="AR183" s="181"/>
      <c r="AS183" s="180">
        <v>3346.46</v>
      </c>
      <c r="AT183" s="180">
        <v>1192</v>
      </c>
      <c r="AU183" s="180">
        <v>2437.0300000000002</v>
      </c>
      <c r="AV183" s="181"/>
      <c r="AW183" s="181"/>
      <c r="AX183" s="180">
        <v>27530.57</v>
      </c>
      <c r="AY183" s="181"/>
      <c r="AZ183" s="179">
        <v>909.43</v>
      </c>
      <c r="BA183" s="180">
        <v>35489.53</v>
      </c>
      <c r="BB183" s="180">
        <v>263427.52</v>
      </c>
      <c r="BC183" s="180">
        <v>242991.22</v>
      </c>
      <c r="BD183" s="180">
        <v>20436.3</v>
      </c>
      <c r="BE183" s="181"/>
      <c r="BF183" s="181"/>
      <c r="BG183" s="180">
        <v>61926.89</v>
      </c>
      <c r="BH183" s="180">
        <v>35666.550000000003</v>
      </c>
      <c r="BI183" s="180">
        <v>5323</v>
      </c>
      <c r="BJ183" s="180">
        <v>19164.55</v>
      </c>
      <c r="BK183" s="180">
        <v>11179</v>
      </c>
      <c r="BL183" s="180">
        <v>205489.53</v>
      </c>
      <c r="BM183" s="180">
        <v>35489.53</v>
      </c>
      <c r="BN183" s="181"/>
      <c r="BO183" s="181"/>
      <c r="BP183" s="180">
        <v>170000</v>
      </c>
      <c r="BQ183" s="181"/>
      <c r="BR183" s="181"/>
    </row>
    <row r="184" spans="1:70" ht="11.25" hidden="1" customHeight="1" outlineLevel="3" x14ac:dyDescent="0.2">
      <c r="A184" s="178" t="s">
        <v>394</v>
      </c>
      <c r="B184" s="179">
        <v>52</v>
      </c>
      <c r="C184" s="179">
        <v>561.6</v>
      </c>
      <c r="D184" s="180">
        <v>19788.93</v>
      </c>
      <c r="E184" s="180">
        <v>297286.68</v>
      </c>
      <c r="F184" s="181"/>
      <c r="G184" s="180">
        <v>154103.04000000001</v>
      </c>
      <c r="H184" s="181"/>
      <c r="I184" s="181"/>
      <c r="J184" s="181"/>
      <c r="K184" s="180">
        <v>3512.32</v>
      </c>
      <c r="L184" s="180">
        <v>23324</v>
      </c>
      <c r="M184" s="181"/>
      <c r="N184" s="190">
        <v>18460.66</v>
      </c>
      <c r="O184" s="189"/>
      <c r="P184" s="180">
        <v>15410.3</v>
      </c>
      <c r="Q184" s="181"/>
      <c r="R184" s="181"/>
      <c r="S184" s="181"/>
      <c r="T184" s="181"/>
      <c r="U184" s="181"/>
      <c r="V184" s="180">
        <v>16473.599999999999</v>
      </c>
      <c r="W184" s="180">
        <v>4770</v>
      </c>
      <c r="X184" s="181"/>
      <c r="Y184" s="189"/>
      <c r="Z184" s="189"/>
      <c r="AA184" s="180">
        <v>38525.760000000002</v>
      </c>
      <c r="AB184" s="181"/>
      <c r="AC184" s="181"/>
      <c r="AD184" s="181"/>
      <c r="AE184" s="181"/>
      <c r="AF184" s="181"/>
      <c r="AG184" s="180">
        <v>22707</v>
      </c>
      <c r="AH184" s="189"/>
      <c r="AI184" s="181"/>
      <c r="AJ184" s="180">
        <v>66000.12</v>
      </c>
      <c r="AK184" s="181"/>
      <c r="AL184" s="180">
        <v>2000</v>
      </c>
      <c r="AM184" s="180">
        <v>9435.2800000000007</v>
      </c>
      <c r="AN184" s="181"/>
      <c r="AO184" s="181"/>
      <c r="AP184" s="181"/>
      <c r="AQ184" s="181"/>
      <c r="AR184" s="181"/>
      <c r="AS184" s="180">
        <v>2753.14</v>
      </c>
      <c r="AT184" s="180">
        <v>1192</v>
      </c>
      <c r="AU184" s="181"/>
      <c r="AV184" s="181"/>
      <c r="AW184" s="181"/>
      <c r="AX184" s="180">
        <v>20891.03</v>
      </c>
      <c r="AY184" s="181"/>
      <c r="AZ184" s="181"/>
      <c r="BA184" s="180">
        <v>29728.67</v>
      </c>
      <c r="BB184" s="180">
        <v>193303.82</v>
      </c>
      <c r="BC184" s="180">
        <v>172867.52</v>
      </c>
      <c r="BD184" s="180">
        <v>20436.3</v>
      </c>
      <c r="BE184" s="181"/>
      <c r="BF184" s="181"/>
      <c r="BG184" s="180">
        <v>57771.67</v>
      </c>
      <c r="BH184" s="180">
        <v>29877</v>
      </c>
      <c r="BI184" s="180">
        <v>4459</v>
      </c>
      <c r="BJ184" s="180">
        <v>16054</v>
      </c>
      <c r="BK184" s="180">
        <v>9364</v>
      </c>
      <c r="BL184" s="180">
        <v>199728.67</v>
      </c>
      <c r="BM184" s="180">
        <v>29728.67</v>
      </c>
      <c r="BN184" s="181"/>
      <c r="BO184" s="181"/>
      <c r="BP184" s="180">
        <v>170000</v>
      </c>
      <c r="BQ184" s="181"/>
      <c r="BR184" s="181"/>
    </row>
    <row r="185" spans="1:70" ht="11.25" hidden="1" customHeight="1" outlineLevel="2" x14ac:dyDescent="0.2">
      <c r="A185" s="176" t="s">
        <v>395</v>
      </c>
      <c r="B185" s="177">
        <v>72</v>
      </c>
      <c r="C185" s="177">
        <v>584.4</v>
      </c>
      <c r="D185" s="174">
        <v>48604.51</v>
      </c>
      <c r="E185" s="174">
        <v>371185.95</v>
      </c>
      <c r="F185" s="174">
        <v>17668.13</v>
      </c>
      <c r="G185" s="174">
        <v>180548.16</v>
      </c>
      <c r="H185" s="175"/>
      <c r="I185" s="175"/>
      <c r="J185" s="175"/>
      <c r="K185" s="174">
        <v>1854.07</v>
      </c>
      <c r="L185" s="175"/>
      <c r="M185" s="174">
        <v>18054.82</v>
      </c>
      <c r="N185" s="191"/>
      <c r="O185" s="191"/>
      <c r="P185" s="174">
        <v>18054.82</v>
      </c>
      <c r="Q185" s="175"/>
      <c r="R185" s="175"/>
      <c r="S185" s="175"/>
      <c r="T185" s="175"/>
      <c r="U185" s="175"/>
      <c r="V185" s="174">
        <v>54922.75</v>
      </c>
      <c r="W185" s="175"/>
      <c r="X185" s="174">
        <v>3708.12</v>
      </c>
      <c r="Y185" s="191"/>
      <c r="Z185" s="191"/>
      <c r="AA185" s="174">
        <v>49554.080000000002</v>
      </c>
      <c r="AB185" s="175"/>
      <c r="AC185" s="175"/>
      <c r="AD185" s="175"/>
      <c r="AE185" s="175"/>
      <c r="AF185" s="175"/>
      <c r="AG185" s="174">
        <v>26821</v>
      </c>
      <c r="AH185" s="191"/>
      <c r="AI185" s="175"/>
      <c r="AJ185" s="174">
        <v>118252.48</v>
      </c>
      <c r="AK185" s="174">
        <v>1000</v>
      </c>
      <c r="AL185" s="174">
        <v>3000</v>
      </c>
      <c r="AM185" s="174">
        <v>16406.740000000002</v>
      </c>
      <c r="AN185" s="175"/>
      <c r="AO185" s="175"/>
      <c r="AP185" s="175"/>
      <c r="AQ185" s="175"/>
      <c r="AR185" s="175"/>
      <c r="AS185" s="174">
        <v>3603.9</v>
      </c>
      <c r="AT185" s="174">
        <v>1192</v>
      </c>
      <c r="AU185" s="175"/>
      <c r="AV185" s="175"/>
      <c r="AW185" s="175"/>
      <c r="AX185" s="174">
        <v>55931.24</v>
      </c>
      <c r="AY185" s="175"/>
      <c r="AZ185" s="175"/>
      <c r="BA185" s="174">
        <v>37118.6</v>
      </c>
      <c r="BB185" s="174">
        <v>242841.54</v>
      </c>
      <c r="BC185" s="174">
        <v>218702.64</v>
      </c>
      <c r="BD185" s="174">
        <v>24138.9</v>
      </c>
      <c r="BE185" s="175"/>
      <c r="BF185" s="175"/>
      <c r="BG185" s="174">
        <v>58696.44</v>
      </c>
      <c r="BH185" s="174">
        <v>37303.4</v>
      </c>
      <c r="BI185" s="174">
        <v>5567</v>
      </c>
      <c r="BJ185" s="174">
        <v>20043.400000000001</v>
      </c>
      <c r="BK185" s="174">
        <v>11693</v>
      </c>
      <c r="BL185" s="174">
        <v>207118.6</v>
      </c>
      <c r="BM185" s="174">
        <v>37118.6</v>
      </c>
      <c r="BN185" s="175"/>
      <c r="BO185" s="175"/>
      <c r="BP185" s="174">
        <v>170000</v>
      </c>
      <c r="BQ185" s="175"/>
      <c r="BR185" s="175"/>
    </row>
    <row r="186" spans="1:70" ht="11.25" hidden="1" customHeight="1" outlineLevel="3" x14ac:dyDescent="0.2">
      <c r="A186" s="178" t="s">
        <v>396</v>
      </c>
      <c r="B186" s="179">
        <v>72</v>
      </c>
      <c r="C186" s="179">
        <v>584.4</v>
      </c>
      <c r="D186" s="180">
        <v>48604.51</v>
      </c>
      <c r="E186" s="180">
        <v>371185.95</v>
      </c>
      <c r="F186" s="180">
        <v>17668.13</v>
      </c>
      <c r="G186" s="180">
        <v>180548.16</v>
      </c>
      <c r="H186" s="181"/>
      <c r="I186" s="181"/>
      <c r="J186" s="181"/>
      <c r="K186" s="180">
        <v>1854.07</v>
      </c>
      <c r="L186" s="181"/>
      <c r="M186" s="180">
        <v>18054.82</v>
      </c>
      <c r="N186" s="189"/>
      <c r="O186" s="189"/>
      <c r="P186" s="180">
        <v>18054.82</v>
      </c>
      <c r="Q186" s="181"/>
      <c r="R186" s="181"/>
      <c r="S186" s="181"/>
      <c r="T186" s="181"/>
      <c r="U186" s="181"/>
      <c r="V186" s="180">
        <v>54922.75</v>
      </c>
      <c r="W186" s="181"/>
      <c r="X186" s="180">
        <v>3708.12</v>
      </c>
      <c r="Y186" s="189"/>
      <c r="Z186" s="189"/>
      <c r="AA186" s="180">
        <v>49554.080000000002</v>
      </c>
      <c r="AB186" s="181"/>
      <c r="AC186" s="181"/>
      <c r="AD186" s="181"/>
      <c r="AE186" s="181"/>
      <c r="AF186" s="181"/>
      <c r="AG186" s="180">
        <v>26821</v>
      </c>
      <c r="AH186" s="189"/>
      <c r="AI186" s="181"/>
      <c r="AJ186" s="180">
        <v>118252.48</v>
      </c>
      <c r="AK186" s="180">
        <v>1000</v>
      </c>
      <c r="AL186" s="180">
        <v>3000</v>
      </c>
      <c r="AM186" s="180">
        <v>16406.740000000002</v>
      </c>
      <c r="AN186" s="181"/>
      <c r="AO186" s="181"/>
      <c r="AP186" s="181"/>
      <c r="AQ186" s="181"/>
      <c r="AR186" s="181"/>
      <c r="AS186" s="180">
        <v>3603.9</v>
      </c>
      <c r="AT186" s="180">
        <v>1192</v>
      </c>
      <c r="AU186" s="181"/>
      <c r="AV186" s="181"/>
      <c r="AW186" s="181"/>
      <c r="AX186" s="180">
        <v>55931.24</v>
      </c>
      <c r="AY186" s="181"/>
      <c r="AZ186" s="181"/>
      <c r="BA186" s="180">
        <v>37118.6</v>
      </c>
      <c r="BB186" s="180">
        <v>242841.54</v>
      </c>
      <c r="BC186" s="180">
        <v>218702.64</v>
      </c>
      <c r="BD186" s="180">
        <v>24138.9</v>
      </c>
      <c r="BE186" s="181"/>
      <c r="BF186" s="181"/>
      <c r="BG186" s="180">
        <v>58696.44</v>
      </c>
      <c r="BH186" s="180">
        <v>37303.4</v>
      </c>
      <c r="BI186" s="180">
        <v>5567</v>
      </c>
      <c r="BJ186" s="180">
        <v>20043.400000000001</v>
      </c>
      <c r="BK186" s="180">
        <v>11693</v>
      </c>
      <c r="BL186" s="180">
        <v>207118.6</v>
      </c>
      <c r="BM186" s="180">
        <v>37118.6</v>
      </c>
      <c r="BN186" s="181"/>
      <c r="BO186" s="181"/>
      <c r="BP186" s="180">
        <v>170000</v>
      </c>
      <c r="BQ186" s="181"/>
      <c r="BR186" s="181"/>
    </row>
    <row r="187" spans="1:70" ht="11.25" hidden="1" customHeight="1" outlineLevel="2" x14ac:dyDescent="0.2">
      <c r="A187" s="176" t="s">
        <v>397</v>
      </c>
      <c r="B187" s="177">
        <v>231</v>
      </c>
      <c r="C187" s="174">
        <v>1848</v>
      </c>
      <c r="D187" s="174">
        <v>253915.31</v>
      </c>
      <c r="E187" s="174">
        <v>1543998.13</v>
      </c>
      <c r="F187" s="175"/>
      <c r="G187" s="174">
        <v>764208.64000000001</v>
      </c>
      <c r="H187" s="175"/>
      <c r="I187" s="175"/>
      <c r="J187" s="175"/>
      <c r="K187" s="175"/>
      <c r="L187" s="175"/>
      <c r="M187" s="174">
        <v>76420.87</v>
      </c>
      <c r="N187" s="183">
        <v>24427.16</v>
      </c>
      <c r="O187" s="191"/>
      <c r="P187" s="174">
        <v>76420.87</v>
      </c>
      <c r="Q187" s="175"/>
      <c r="R187" s="175"/>
      <c r="S187" s="175"/>
      <c r="T187" s="175"/>
      <c r="U187" s="175"/>
      <c r="V187" s="174">
        <v>288756.34000000003</v>
      </c>
      <c r="W187" s="174">
        <v>15819.55</v>
      </c>
      <c r="X187" s="175"/>
      <c r="Y187" s="191"/>
      <c r="Z187" s="191"/>
      <c r="AA187" s="174">
        <v>191052.16</v>
      </c>
      <c r="AB187" s="174">
        <v>31830.54</v>
      </c>
      <c r="AC187" s="175"/>
      <c r="AD187" s="175"/>
      <c r="AE187" s="175"/>
      <c r="AF187" s="175"/>
      <c r="AG187" s="174">
        <v>75062</v>
      </c>
      <c r="AH187" s="191"/>
      <c r="AI187" s="175"/>
      <c r="AJ187" s="174">
        <v>266689.73</v>
      </c>
      <c r="AK187" s="175"/>
      <c r="AL187" s="175"/>
      <c r="AM187" s="174">
        <v>83709.84</v>
      </c>
      <c r="AN187" s="175"/>
      <c r="AO187" s="175"/>
      <c r="AP187" s="175"/>
      <c r="AQ187" s="175"/>
      <c r="AR187" s="175"/>
      <c r="AS187" s="174">
        <v>14678.61</v>
      </c>
      <c r="AT187" s="174">
        <v>1788</v>
      </c>
      <c r="AU187" s="177">
        <v>981.13</v>
      </c>
      <c r="AV187" s="175"/>
      <c r="AW187" s="175"/>
      <c r="AX187" s="174">
        <v>10000</v>
      </c>
      <c r="AY187" s="175"/>
      <c r="AZ187" s="174">
        <v>1132.3499999999999</v>
      </c>
      <c r="BA187" s="174">
        <v>154399.79999999999</v>
      </c>
      <c r="BB187" s="174">
        <v>1216790.1100000001</v>
      </c>
      <c r="BC187" s="174">
        <v>1053538.6000000001</v>
      </c>
      <c r="BD187" s="174">
        <v>163251.51</v>
      </c>
      <c r="BE187" s="175"/>
      <c r="BF187" s="175"/>
      <c r="BG187" s="174">
        <v>314433.59999999998</v>
      </c>
      <c r="BH187" s="174">
        <v>158328.14000000001</v>
      </c>
      <c r="BI187" s="174">
        <v>23160</v>
      </c>
      <c r="BJ187" s="174">
        <v>85369.14</v>
      </c>
      <c r="BK187" s="174">
        <v>49799</v>
      </c>
      <c r="BL187" s="174">
        <v>706899.8</v>
      </c>
      <c r="BM187" s="174">
        <v>154399.79999999999</v>
      </c>
      <c r="BN187" s="175"/>
      <c r="BO187" s="175"/>
      <c r="BP187" s="174">
        <v>552500</v>
      </c>
      <c r="BQ187" s="175"/>
      <c r="BR187" s="175"/>
    </row>
    <row r="188" spans="1:70" ht="11.25" hidden="1" customHeight="1" outlineLevel="3" x14ac:dyDescent="0.2">
      <c r="A188" s="178" t="s">
        <v>398</v>
      </c>
      <c r="B188" s="179">
        <v>75</v>
      </c>
      <c r="C188" s="179">
        <v>600</v>
      </c>
      <c r="D188" s="180">
        <v>94540.21</v>
      </c>
      <c r="E188" s="180">
        <v>579245.06999999995</v>
      </c>
      <c r="F188" s="181"/>
      <c r="G188" s="180">
        <v>296352</v>
      </c>
      <c r="H188" s="181"/>
      <c r="I188" s="181"/>
      <c r="J188" s="181"/>
      <c r="K188" s="181"/>
      <c r="L188" s="181"/>
      <c r="M188" s="180">
        <v>29635.200000000001</v>
      </c>
      <c r="N188" s="190">
        <v>24427.16</v>
      </c>
      <c r="O188" s="189"/>
      <c r="P188" s="180">
        <v>29635.200000000001</v>
      </c>
      <c r="Q188" s="181"/>
      <c r="R188" s="181"/>
      <c r="S188" s="181"/>
      <c r="T188" s="181"/>
      <c r="U188" s="181"/>
      <c r="V188" s="180">
        <v>79451.960000000006</v>
      </c>
      <c r="W188" s="180">
        <v>5154.55</v>
      </c>
      <c r="X188" s="181"/>
      <c r="Y188" s="189"/>
      <c r="Z188" s="189"/>
      <c r="AA188" s="180">
        <v>74088</v>
      </c>
      <c r="AB188" s="181"/>
      <c r="AC188" s="181"/>
      <c r="AD188" s="181"/>
      <c r="AE188" s="181"/>
      <c r="AF188" s="181"/>
      <c r="AG188" s="180">
        <v>40501</v>
      </c>
      <c r="AH188" s="189"/>
      <c r="AI188" s="181"/>
      <c r="AJ188" s="180">
        <v>98525.72</v>
      </c>
      <c r="AK188" s="181"/>
      <c r="AL188" s="181"/>
      <c r="AM188" s="180">
        <v>35132.06</v>
      </c>
      <c r="AN188" s="181"/>
      <c r="AO188" s="181"/>
      <c r="AP188" s="181"/>
      <c r="AQ188" s="181"/>
      <c r="AR188" s="181"/>
      <c r="AS188" s="180">
        <v>5469.16</v>
      </c>
      <c r="AT188" s="181"/>
      <c r="AU188" s="181"/>
      <c r="AV188" s="181"/>
      <c r="AW188" s="181"/>
      <c r="AX188" s="181"/>
      <c r="AY188" s="181"/>
      <c r="AZ188" s="181"/>
      <c r="BA188" s="180">
        <v>57924.5</v>
      </c>
      <c r="BB188" s="180">
        <v>456630.85</v>
      </c>
      <c r="BC188" s="180">
        <v>420179.95</v>
      </c>
      <c r="BD188" s="180">
        <v>36450.9</v>
      </c>
      <c r="BE188" s="181"/>
      <c r="BF188" s="181"/>
      <c r="BG188" s="180">
        <v>118628.71</v>
      </c>
      <c r="BH188" s="180">
        <v>58213.46</v>
      </c>
      <c r="BI188" s="180">
        <v>8688</v>
      </c>
      <c r="BJ188" s="180">
        <v>31280.46</v>
      </c>
      <c r="BK188" s="180">
        <v>18245</v>
      </c>
      <c r="BL188" s="180">
        <v>227924.5</v>
      </c>
      <c r="BM188" s="180">
        <v>57924.5</v>
      </c>
      <c r="BN188" s="181"/>
      <c r="BO188" s="181"/>
      <c r="BP188" s="180">
        <v>170000</v>
      </c>
      <c r="BQ188" s="181"/>
      <c r="BR188" s="181"/>
    </row>
    <row r="189" spans="1:70" ht="11.25" hidden="1" customHeight="1" outlineLevel="3" x14ac:dyDescent="0.2">
      <c r="A189" s="178" t="s">
        <v>399</v>
      </c>
      <c r="B189" s="179">
        <v>79</v>
      </c>
      <c r="C189" s="179">
        <v>632</v>
      </c>
      <c r="D189" s="180">
        <v>87743.16</v>
      </c>
      <c r="E189" s="180">
        <v>536058.49</v>
      </c>
      <c r="F189" s="181"/>
      <c r="G189" s="180">
        <v>266375.36</v>
      </c>
      <c r="H189" s="181"/>
      <c r="I189" s="181"/>
      <c r="J189" s="181"/>
      <c r="K189" s="181"/>
      <c r="L189" s="181"/>
      <c r="M189" s="180">
        <v>26637.54</v>
      </c>
      <c r="N189" s="189"/>
      <c r="O189" s="189"/>
      <c r="P189" s="180">
        <v>26637.54</v>
      </c>
      <c r="Q189" s="181"/>
      <c r="R189" s="181"/>
      <c r="S189" s="181"/>
      <c r="T189" s="181"/>
      <c r="U189" s="181"/>
      <c r="V189" s="180">
        <v>109853.21</v>
      </c>
      <c r="W189" s="180">
        <v>5400</v>
      </c>
      <c r="X189" s="181"/>
      <c r="Y189" s="189"/>
      <c r="Z189" s="189"/>
      <c r="AA189" s="180">
        <v>66593.84</v>
      </c>
      <c r="AB189" s="181"/>
      <c r="AC189" s="181"/>
      <c r="AD189" s="181"/>
      <c r="AE189" s="181"/>
      <c r="AF189" s="181"/>
      <c r="AG189" s="180">
        <v>34561</v>
      </c>
      <c r="AH189" s="189"/>
      <c r="AI189" s="181"/>
      <c r="AJ189" s="180">
        <v>91336.27</v>
      </c>
      <c r="AK189" s="181"/>
      <c r="AL189" s="181"/>
      <c r="AM189" s="180">
        <v>31245.27</v>
      </c>
      <c r="AN189" s="181"/>
      <c r="AO189" s="181"/>
      <c r="AP189" s="181"/>
      <c r="AQ189" s="181"/>
      <c r="AR189" s="181"/>
      <c r="AS189" s="180">
        <v>5293.15</v>
      </c>
      <c r="AT189" s="180">
        <v>1192</v>
      </c>
      <c r="AU189" s="181"/>
      <c r="AV189" s="181"/>
      <c r="AW189" s="181"/>
      <c r="AX189" s="181"/>
      <c r="AY189" s="181"/>
      <c r="AZ189" s="181"/>
      <c r="BA189" s="180">
        <v>53605.85</v>
      </c>
      <c r="BB189" s="180">
        <v>420366.5</v>
      </c>
      <c r="BC189" s="180">
        <v>389261.6</v>
      </c>
      <c r="BD189" s="180">
        <v>31104.9</v>
      </c>
      <c r="BE189" s="181"/>
      <c r="BF189" s="181"/>
      <c r="BG189" s="180">
        <v>112098.88</v>
      </c>
      <c r="BH189" s="180">
        <v>53874</v>
      </c>
      <c r="BI189" s="180">
        <v>8041</v>
      </c>
      <c r="BJ189" s="180">
        <v>28947</v>
      </c>
      <c r="BK189" s="180">
        <v>16886</v>
      </c>
      <c r="BL189" s="180">
        <v>223605.85</v>
      </c>
      <c r="BM189" s="180">
        <v>53605.85</v>
      </c>
      <c r="BN189" s="181"/>
      <c r="BO189" s="181"/>
      <c r="BP189" s="180">
        <v>170000</v>
      </c>
      <c r="BQ189" s="181"/>
      <c r="BR189" s="181"/>
    </row>
    <row r="190" spans="1:70" ht="11.25" hidden="1" customHeight="1" outlineLevel="3" x14ac:dyDescent="0.2">
      <c r="A190" s="178" t="s">
        <v>400</v>
      </c>
      <c r="B190" s="179">
        <v>36</v>
      </c>
      <c r="C190" s="179">
        <v>288</v>
      </c>
      <c r="D190" s="180">
        <v>71631.94</v>
      </c>
      <c r="E190" s="180">
        <v>217345.79</v>
      </c>
      <c r="F190" s="181"/>
      <c r="G190" s="180">
        <v>94199.039999999994</v>
      </c>
      <c r="H190" s="181"/>
      <c r="I190" s="181"/>
      <c r="J190" s="181"/>
      <c r="K190" s="181"/>
      <c r="L190" s="181"/>
      <c r="M190" s="180">
        <v>9419.9</v>
      </c>
      <c r="N190" s="189"/>
      <c r="O190" s="189"/>
      <c r="P190" s="180">
        <v>9419.9</v>
      </c>
      <c r="Q190" s="181"/>
      <c r="R190" s="181"/>
      <c r="S190" s="181"/>
      <c r="T190" s="181"/>
      <c r="U190" s="181"/>
      <c r="V190" s="180">
        <v>46496.65</v>
      </c>
      <c r="W190" s="180">
        <v>2430</v>
      </c>
      <c r="X190" s="181"/>
      <c r="Y190" s="189"/>
      <c r="Z190" s="189"/>
      <c r="AA190" s="180">
        <v>23549.759999999998</v>
      </c>
      <c r="AB190" s="180">
        <v>31830.54</v>
      </c>
      <c r="AC190" s="181"/>
      <c r="AD190" s="181"/>
      <c r="AE190" s="181"/>
      <c r="AF190" s="181"/>
      <c r="AG190" s="181"/>
      <c r="AH190" s="189"/>
      <c r="AI190" s="181"/>
      <c r="AJ190" s="180">
        <v>35194.519999999997</v>
      </c>
      <c r="AK190" s="181"/>
      <c r="AL190" s="181"/>
      <c r="AM190" s="180">
        <v>11061.12</v>
      </c>
      <c r="AN190" s="181"/>
      <c r="AO190" s="181"/>
      <c r="AP190" s="181"/>
      <c r="AQ190" s="181"/>
      <c r="AR190" s="181"/>
      <c r="AS190" s="180">
        <v>1802.82</v>
      </c>
      <c r="AT190" s="179">
        <v>596</v>
      </c>
      <c r="AU190" s="181"/>
      <c r="AV190" s="181"/>
      <c r="AW190" s="181"/>
      <c r="AX190" s="181"/>
      <c r="AY190" s="181"/>
      <c r="AZ190" s="181"/>
      <c r="BA190" s="180">
        <v>21734.58</v>
      </c>
      <c r="BB190" s="180">
        <v>253783.21</v>
      </c>
      <c r="BC190" s="180">
        <v>158087.5</v>
      </c>
      <c r="BD190" s="180">
        <v>95695.71</v>
      </c>
      <c r="BE190" s="181"/>
      <c r="BF190" s="181"/>
      <c r="BG190" s="181"/>
      <c r="BH190" s="180">
        <v>21843.06</v>
      </c>
      <c r="BI190" s="180">
        <v>3260</v>
      </c>
      <c r="BJ190" s="180">
        <v>11736.06</v>
      </c>
      <c r="BK190" s="180">
        <v>6847</v>
      </c>
      <c r="BL190" s="180">
        <v>106734.58</v>
      </c>
      <c r="BM190" s="180">
        <v>21734.58</v>
      </c>
      <c r="BN190" s="181"/>
      <c r="BO190" s="181"/>
      <c r="BP190" s="180">
        <v>85000</v>
      </c>
      <c r="BQ190" s="181"/>
      <c r="BR190" s="181"/>
    </row>
    <row r="191" spans="1:70" ht="11.25" hidden="1" customHeight="1" outlineLevel="3" x14ac:dyDescent="0.2">
      <c r="A191" s="178" t="s">
        <v>1064</v>
      </c>
      <c r="B191" s="179">
        <v>41</v>
      </c>
      <c r="C191" s="179">
        <v>328</v>
      </c>
      <c r="D191" s="181"/>
      <c r="E191" s="180">
        <v>211348.78</v>
      </c>
      <c r="F191" s="181"/>
      <c r="G191" s="180">
        <v>107282.24000000001</v>
      </c>
      <c r="H191" s="181"/>
      <c r="I191" s="181"/>
      <c r="J191" s="181"/>
      <c r="K191" s="181"/>
      <c r="L191" s="181"/>
      <c r="M191" s="180">
        <v>10728.23</v>
      </c>
      <c r="N191" s="189"/>
      <c r="O191" s="189"/>
      <c r="P191" s="180">
        <v>10728.23</v>
      </c>
      <c r="Q191" s="181"/>
      <c r="R191" s="181"/>
      <c r="S191" s="181"/>
      <c r="T191" s="181"/>
      <c r="U191" s="181"/>
      <c r="V191" s="180">
        <v>52954.52</v>
      </c>
      <c r="W191" s="180">
        <v>2835</v>
      </c>
      <c r="X191" s="181"/>
      <c r="Y191" s="189"/>
      <c r="Z191" s="189"/>
      <c r="AA191" s="180">
        <v>26820.560000000001</v>
      </c>
      <c r="AB191" s="181"/>
      <c r="AC191" s="181"/>
      <c r="AD191" s="181"/>
      <c r="AE191" s="181"/>
      <c r="AF191" s="181"/>
      <c r="AG191" s="181"/>
      <c r="AH191" s="189"/>
      <c r="AI191" s="181"/>
      <c r="AJ191" s="180">
        <v>41633.22</v>
      </c>
      <c r="AK191" s="181"/>
      <c r="AL191" s="181"/>
      <c r="AM191" s="180">
        <v>6271.39</v>
      </c>
      <c r="AN191" s="181"/>
      <c r="AO191" s="181"/>
      <c r="AP191" s="181"/>
      <c r="AQ191" s="181"/>
      <c r="AR191" s="181"/>
      <c r="AS191" s="180">
        <v>2113.48</v>
      </c>
      <c r="AT191" s="181"/>
      <c r="AU191" s="179">
        <v>981.13</v>
      </c>
      <c r="AV191" s="181"/>
      <c r="AW191" s="181"/>
      <c r="AX191" s="180">
        <v>10000</v>
      </c>
      <c r="AY191" s="181"/>
      <c r="AZ191" s="180">
        <v>1132.3499999999999</v>
      </c>
      <c r="BA191" s="180">
        <v>21134.87</v>
      </c>
      <c r="BB191" s="180">
        <v>86009.55</v>
      </c>
      <c r="BC191" s="180">
        <v>86009.55</v>
      </c>
      <c r="BD191" s="181"/>
      <c r="BE191" s="181"/>
      <c r="BF191" s="181"/>
      <c r="BG191" s="180">
        <v>83706.009999999995</v>
      </c>
      <c r="BH191" s="180">
        <v>24397.62</v>
      </c>
      <c r="BI191" s="180">
        <v>3171</v>
      </c>
      <c r="BJ191" s="180">
        <v>13405.62</v>
      </c>
      <c r="BK191" s="180">
        <v>7821</v>
      </c>
      <c r="BL191" s="180">
        <v>148634.87</v>
      </c>
      <c r="BM191" s="180">
        <v>21134.87</v>
      </c>
      <c r="BN191" s="181"/>
      <c r="BO191" s="181"/>
      <c r="BP191" s="180">
        <v>127500</v>
      </c>
      <c r="BQ191" s="181"/>
      <c r="BR191" s="181"/>
    </row>
    <row r="192" spans="1:70" ht="11.25" hidden="1" customHeight="1" outlineLevel="2" x14ac:dyDescent="0.2">
      <c r="A192" s="176" t="s">
        <v>401</v>
      </c>
      <c r="B192" s="177">
        <v>314</v>
      </c>
      <c r="C192" s="174">
        <v>2512</v>
      </c>
      <c r="D192" s="174">
        <v>217189.46</v>
      </c>
      <c r="E192" s="174">
        <v>1605154.14</v>
      </c>
      <c r="F192" s="175"/>
      <c r="G192" s="174">
        <v>751339.2</v>
      </c>
      <c r="H192" s="175"/>
      <c r="I192" s="175"/>
      <c r="J192" s="175"/>
      <c r="K192" s="175"/>
      <c r="L192" s="175"/>
      <c r="M192" s="174">
        <v>75133.919999999998</v>
      </c>
      <c r="N192" s="183">
        <v>8311.4</v>
      </c>
      <c r="O192" s="191"/>
      <c r="P192" s="174">
        <v>75133.919999999998</v>
      </c>
      <c r="Q192" s="175"/>
      <c r="R192" s="175"/>
      <c r="S192" s="175"/>
      <c r="T192" s="175"/>
      <c r="U192" s="175"/>
      <c r="V192" s="174">
        <v>359781.9</v>
      </c>
      <c r="W192" s="174">
        <v>21465</v>
      </c>
      <c r="X192" s="175"/>
      <c r="Y192" s="191"/>
      <c r="Z192" s="183">
        <v>42500</v>
      </c>
      <c r="AA192" s="174">
        <v>187834.8</v>
      </c>
      <c r="AB192" s="174">
        <v>34602</v>
      </c>
      <c r="AC192" s="175"/>
      <c r="AD192" s="175"/>
      <c r="AE192" s="175"/>
      <c r="AF192" s="175"/>
      <c r="AG192" s="174">
        <v>49052</v>
      </c>
      <c r="AH192" s="191"/>
      <c r="AI192" s="175"/>
      <c r="AJ192" s="174">
        <v>291443.08</v>
      </c>
      <c r="AK192" s="174">
        <v>15000</v>
      </c>
      <c r="AL192" s="174">
        <v>4000</v>
      </c>
      <c r="AM192" s="174">
        <v>73844.91</v>
      </c>
      <c r="AN192" s="175"/>
      <c r="AO192" s="175"/>
      <c r="AP192" s="175"/>
      <c r="AQ192" s="175"/>
      <c r="AR192" s="175"/>
      <c r="AS192" s="174">
        <v>14876.95</v>
      </c>
      <c r="AT192" s="174">
        <v>5066</v>
      </c>
      <c r="AU192" s="175"/>
      <c r="AV192" s="175"/>
      <c r="AW192" s="175"/>
      <c r="AX192" s="174">
        <v>34449.910000000003</v>
      </c>
      <c r="AY192" s="175"/>
      <c r="AZ192" s="175"/>
      <c r="BA192" s="174">
        <v>144205.31</v>
      </c>
      <c r="BB192" s="174">
        <v>1202337.92</v>
      </c>
      <c r="BC192" s="174">
        <v>1055245.3700000001</v>
      </c>
      <c r="BD192" s="174">
        <v>147092.54999999999</v>
      </c>
      <c r="BE192" s="175"/>
      <c r="BF192" s="175"/>
      <c r="BG192" s="174">
        <v>328562.59999999998</v>
      </c>
      <c r="BH192" s="174">
        <v>163641.64000000001</v>
      </c>
      <c r="BI192" s="174">
        <v>21631</v>
      </c>
      <c r="BJ192" s="174">
        <v>95396.64</v>
      </c>
      <c r="BK192" s="174">
        <v>46614</v>
      </c>
      <c r="BL192" s="174">
        <v>866705.31</v>
      </c>
      <c r="BM192" s="174">
        <v>144205.31</v>
      </c>
      <c r="BN192" s="175"/>
      <c r="BO192" s="175"/>
      <c r="BP192" s="174">
        <v>722500</v>
      </c>
      <c r="BQ192" s="175"/>
      <c r="BR192" s="175"/>
    </row>
    <row r="193" spans="1:70" ht="11.25" hidden="1" customHeight="1" outlineLevel="3" x14ac:dyDescent="0.2">
      <c r="A193" s="178" t="s">
        <v>402</v>
      </c>
      <c r="B193" s="179">
        <v>77</v>
      </c>
      <c r="C193" s="179">
        <v>616</v>
      </c>
      <c r="D193" s="180">
        <v>63791.92</v>
      </c>
      <c r="E193" s="180">
        <v>386087.06</v>
      </c>
      <c r="F193" s="181"/>
      <c r="G193" s="180">
        <v>184245.6</v>
      </c>
      <c r="H193" s="181"/>
      <c r="I193" s="181"/>
      <c r="J193" s="181"/>
      <c r="K193" s="181"/>
      <c r="L193" s="181"/>
      <c r="M193" s="180">
        <v>18424.560000000001</v>
      </c>
      <c r="N193" s="190">
        <v>8311.4</v>
      </c>
      <c r="O193" s="189"/>
      <c r="P193" s="180">
        <v>18424.560000000001</v>
      </c>
      <c r="Q193" s="181"/>
      <c r="R193" s="181"/>
      <c r="S193" s="181"/>
      <c r="T193" s="181"/>
      <c r="U193" s="181"/>
      <c r="V193" s="180">
        <v>80828.539999999994</v>
      </c>
      <c r="W193" s="180">
        <v>5265</v>
      </c>
      <c r="X193" s="181"/>
      <c r="Y193" s="189"/>
      <c r="Z193" s="189"/>
      <c r="AA193" s="180">
        <v>46061.4</v>
      </c>
      <c r="AB193" s="181"/>
      <c r="AC193" s="181"/>
      <c r="AD193" s="181"/>
      <c r="AE193" s="181"/>
      <c r="AF193" s="181"/>
      <c r="AG193" s="180">
        <v>24526</v>
      </c>
      <c r="AH193" s="189"/>
      <c r="AI193" s="181"/>
      <c r="AJ193" s="180">
        <v>63283.24</v>
      </c>
      <c r="AK193" s="180">
        <v>2000</v>
      </c>
      <c r="AL193" s="181"/>
      <c r="AM193" s="180">
        <v>17747.84</v>
      </c>
      <c r="AN193" s="181"/>
      <c r="AO193" s="181"/>
      <c r="AP193" s="181"/>
      <c r="AQ193" s="181"/>
      <c r="AR193" s="181"/>
      <c r="AS193" s="180">
        <v>3734.69</v>
      </c>
      <c r="AT193" s="180">
        <v>1192</v>
      </c>
      <c r="AU193" s="181"/>
      <c r="AV193" s="181"/>
      <c r="AW193" s="181"/>
      <c r="AX193" s="181"/>
      <c r="AY193" s="181"/>
      <c r="AZ193" s="181"/>
      <c r="BA193" s="180">
        <v>38608.71</v>
      </c>
      <c r="BB193" s="180">
        <v>304476.99</v>
      </c>
      <c r="BC193" s="180">
        <v>282403.59000000003</v>
      </c>
      <c r="BD193" s="180">
        <v>22073.4</v>
      </c>
      <c r="BE193" s="181"/>
      <c r="BF193" s="181"/>
      <c r="BG193" s="180">
        <v>82118.75</v>
      </c>
      <c r="BH193" s="180">
        <v>38802.449999999997</v>
      </c>
      <c r="BI193" s="180">
        <v>5792</v>
      </c>
      <c r="BJ193" s="180">
        <v>20847.45</v>
      </c>
      <c r="BK193" s="180">
        <v>12163</v>
      </c>
      <c r="BL193" s="180">
        <v>208608.71</v>
      </c>
      <c r="BM193" s="180">
        <v>38608.71</v>
      </c>
      <c r="BN193" s="181"/>
      <c r="BO193" s="181"/>
      <c r="BP193" s="180">
        <v>170000</v>
      </c>
      <c r="BQ193" s="181"/>
      <c r="BR193" s="181"/>
    </row>
    <row r="194" spans="1:70" ht="11.25" hidden="1" customHeight="1" outlineLevel="3" x14ac:dyDescent="0.2">
      <c r="A194" s="178" t="s">
        <v>403</v>
      </c>
      <c r="B194" s="179">
        <v>18</v>
      </c>
      <c r="C194" s="179">
        <v>144</v>
      </c>
      <c r="D194" s="180">
        <v>63911.37</v>
      </c>
      <c r="E194" s="180">
        <v>163101.07999999999</v>
      </c>
      <c r="F194" s="181"/>
      <c r="G194" s="180">
        <v>43070.400000000001</v>
      </c>
      <c r="H194" s="181"/>
      <c r="I194" s="181"/>
      <c r="J194" s="181"/>
      <c r="K194" s="181"/>
      <c r="L194" s="181"/>
      <c r="M194" s="180">
        <v>4307.04</v>
      </c>
      <c r="N194" s="189"/>
      <c r="O194" s="189"/>
      <c r="P194" s="180">
        <v>4307.04</v>
      </c>
      <c r="Q194" s="181"/>
      <c r="R194" s="181"/>
      <c r="S194" s="181"/>
      <c r="T194" s="181"/>
      <c r="U194" s="181"/>
      <c r="V194" s="180">
        <v>22332</v>
      </c>
      <c r="W194" s="180">
        <v>1215</v>
      </c>
      <c r="X194" s="181"/>
      <c r="Y194" s="189"/>
      <c r="Z194" s="190">
        <v>42500</v>
      </c>
      <c r="AA194" s="180">
        <v>10767.6</v>
      </c>
      <c r="AB194" s="180">
        <v>34602</v>
      </c>
      <c r="AC194" s="181"/>
      <c r="AD194" s="181"/>
      <c r="AE194" s="181"/>
      <c r="AF194" s="181"/>
      <c r="AG194" s="181"/>
      <c r="AH194" s="189"/>
      <c r="AI194" s="181"/>
      <c r="AJ194" s="180">
        <v>21905.33</v>
      </c>
      <c r="AK194" s="181"/>
      <c r="AL194" s="181"/>
      <c r="AM194" s="180">
        <v>12060.11</v>
      </c>
      <c r="AN194" s="181"/>
      <c r="AO194" s="181"/>
      <c r="AP194" s="181"/>
      <c r="AQ194" s="181"/>
      <c r="AR194" s="181"/>
      <c r="AS194" s="179">
        <v>773.85</v>
      </c>
      <c r="AT194" s="179">
        <v>298</v>
      </c>
      <c r="AU194" s="181"/>
      <c r="AV194" s="181"/>
      <c r="AW194" s="181"/>
      <c r="AX194" s="180">
        <v>8773.3700000000008</v>
      </c>
      <c r="AY194" s="181"/>
      <c r="AZ194" s="181"/>
      <c r="BA194" s="181"/>
      <c r="BB194" s="180">
        <v>205107.12</v>
      </c>
      <c r="BC194" s="180">
        <v>102161.37</v>
      </c>
      <c r="BD194" s="180">
        <v>102945.75</v>
      </c>
      <c r="BE194" s="181"/>
      <c r="BF194" s="181"/>
      <c r="BG194" s="181"/>
      <c r="BH194" s="180">
        <v>15494.6</v>
      </c>
      <c r="BI194" s="181"/>
      <c r="BJ194" s="180">
        <v>15494.6</v>
      </c>
      <c r="BK194" s="181"/>
      <c r="BL194" s="180">
        <v>42500</v>
      </c>
      <c r="BM194" s="181"/>
      <c r="BN194" s="181"/>
      <c r="BO194" s="181"/>
      <c r="BP194" s="180">
        <v>42500</v>
      </c>
      <c r="BQ194" s="181"/>
      <c r="BR194" s="181"/>
    </row>
    <row r="195" spans="1:70" ht="11.25" hidden="1" customHeight="1" outlineLevel="3" x14ac:dyDescent="0.2">
      <c r="A195" s="178" t="s">
        <v>404</v>
      </c>
      <c r="B195" s="181"/>
      <c r="C195" s="181"/>
      <c r="D195" s="180">
        <v>-2077.86</v>
      </c>
      <c r="E195" s="181"/>
      <c r="F195" s="181"/>
      <c r="G195" s="181"/>
      <c r="H195" s="181"/>
      <c r="I195" s="181"/>
      <c r="J195" s="181"/>
      <c r="K195" s="181"/>
      <c r="L195" s="181"/>
      <c r="M195" s="181"/>
      <c r="N195" s="189"/>
      <c r="O195" s="189"/>
      <c r="P195" s="181"/>
      <c r="Q195" s="181"/>
      <c r="R195" s="181"/>
      <c r="S195" s="181"/>
      <c r="T195" s="181"/>
      <c r="U195" s="181"/>
      <c r="V195" s="181"/>
      <c r="W195" s="181"/>
      <c r="X195" s="181"/>
      <c r="Y195" s="189"/>
      <c r="Z195" s="189"/>
      <c r="AA195" s="181"/>
      <c r="AB195" s="181"/>
      <c r="AC195" s="181"/>
      <c r="AD195" s="181"/>
      <c r="AE195" s="181"/>
      <c r="AF195" s="181"/>
      <c r="AG195" s="181"/>
      <c r="AH195" s="189"/>
      <c r="AI195" s="181"/>
      <c r="AJ195" s="181"/>
      <c r="AK195" s="181"/>
      <c r="AL195" s="181"/>
      <c r="AM195" s="181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1"/>
      <c r="AY195" s="181"/>
      <c r="AZ195" s="181"/>
      <c r="BA195" s="181"/>
      <c r="BB195" s="181"/>
      <c r="BC195" s="181"/>
      <c r="BD195" s="181"/>
      <c r="BE195" s="181"/>
      <c r="BF195" s="181"/>
      <c r="BG195" s="180">
        <v>-2077.86</v>
      </c>
      <c r="BH195" s="181"/>
      <c r="BI195" s="181"/>
      <c r="BJ195" s="181"/>
      <c r="BK195" s="181"/>
      <c r="BL195" s="181"/>
      <c r="BM195" s="181"/>
      <c r="BN195" s="181"/>
      <c r="BO195" s="181"/>
      <c r="BP195" s="181"/>
      <c r="BQ195" s="181"/>
      <c r="BR195" s="181"/>
    </row>
    <row r="196" spans="1:70" ht="11.25" hidden="1" customHeight="1" outlineLevel="3" x14ac:dyDescent="0.2">
      <c r="A196" s="178" t="s">
        <v>405</v>
      </c>
      <c r="B196" s="179">
        <v>79</v>
      </c>
      <c r="C196" s="179">
        <v>632</v>
      </c>
      <c r="D196" s="180">
        <v>33918.660000000003</v>
      </c>
      <c r="E196" s="180">
        <v>362423.23</v>
      </c>
      <c r="F196" s="181"/>
      <c r="G196" s="180">
        <v>189031.2</v>
      </c>
      <c r="H196" s="181"/>
      <c r="I196" s="181"/>
      <c r="J196" s="181"/>
      <c r="K196" s="181"/>
      <c r="L196" s="181"/>
      <c r="M196" s="180">
        <v>18903.12</v>
      </c>
      <c r="N196" s="189"/>
      <c r="O196" s="189"/>
      <c r="P196" s="180">
        <v>18903.12</v>
      </c>
      <c r="Q196" s="181"/>
      <c r="R196" s="181"/>
      <c r="S196" s="181"/>
      <c r="T196" s="181"/>
      <c r="U196" s="181"/>
      <c r="V196" s="180">
        <v>82927.990000000005</v>
      </c>
      <c r="W196" s="180">
        <v>5400</v>
      </c>
      <c r="X196" s="181"/>
      <c r="Y196" s="189"/>
      <c r="Z196" s="189"/>
      <c r="AA196" s="180">
        <v>47257.8</v>
      </c>
      <c r="AB196" s="181"/>
      <c r="AC196" s="181"/>
      <c r="AD196" s="181"/>
      <c r="AE196" s="181"/>
      <c r="AF196" s="181"/>
      <c r="AG196" s="181"/>
      <c r="AH196" s="189"/>
      <c r="AI196" s="181"/>
      <c r="AJ196" s="180">
        <v>56628.800000000003</v>
      </c>
      <c r="AK196" s="181"/>
      <c r="AL196" s="181"/>
      <c r="AM196" s="180">
        <v>15618.1</v>
      </c>
      <c r="AN196" s="181"/>
      <c r="AO196" s="181"/>
      <c r="AP196" s="181"/>
      <c r="AQ196" s="181"/>
      <c r="AR196" s="181"/>
      <c r="AS196" s="180">
        <v>3576.38</v>
      </c>
      <c r="AT196" s="180">
        <v>1192</v>
      </c>
      <c r="AU196" s="181"/>
      <c r="AV196" s="181"/>
      <c r="AW196" s="181"/>
      <c r="AX196" s="181"/>
      <c r="AY196" s="181"/>
      <c r="AZ196" s="181"/>
      <c r="BA196" s="180">
        <v>36242.32</v>
      </c>
      <c r="BB196" s="180">
        <v>255141.74</v>
      </c>
      <c r="BC196" s="180">
        <v>255141.74</v>
      </c>
      <c r="BD196" s="181"/>
      <c r="BE196" s="181"/>
      <c r="BF196" s="181"/>
      <c r="BG196" s="180">
        <v>84571.35</v>
      </c>
      <c r="BH196" s="180">
        <v>36424.19</v>
      </c>
      <c r="BI196" s="180">
        <v>5437</v>
      </c>
      <c r="BJ196" s="180">
        <v>19570.189999999999</v>
      </c>
      <c r="BK196" s="180">
        <v>11417</v>
      </c>
      <c r="BL196" s="180">
        <v>206242.32</v>
      </c>
      <c r="BM196" s="180">
        <v>36242.32</v>
      </c>
      <c r="BN196" s="181"/>
      <c r="BO196" s="181"/>
      <c r="BP196" s="180">
        <v>170000</v>
      </c>
      <c r="BQ196" s="181"/>
      <c r="BR196" s="181"/>
    </row>
    <row r="197" spans="1:70" ht="11.25" hidden="1" customHeight="1" outlineLevel="3" x14ac:dyDescent="0.2">
      <c r="A197" s="178" t="s">
        <v>1065</v>
      </c>
      <c r="B197" s="179">
        <v>61</v>
      </c>
      <c r="C197" s="179">
        <v>488</v>
      </c>
      <c r="D197" s="181"/>
      <c r="E197" s="180">
        <v>291508.84000000003</v>
      </c>
      <c r="F197" s="181"/>
      <c r="G197" s="180">
        <v>145960.79999999999</v>
      </c>
      <c r="H197" s="181"/>
      <c r="I197" s="181"/>
      <c r="J197" s="181"/>
      <c r="K197" s="181"/>
      <c r="L197" s="181"/>
      <c r="M197" s="180">
        <v>14596.08</v>
      </c>
      <c r="N197" s="189"/>
      <c r="O197" s="189"/>
      <c r="P197" s="180">
        <v>14596.08</v>
      </c>
      <c r="Q197" s="181"/>
      <c r="R197" s="181"/>
      <c r="S197" s="181"/>
      <c r="T197" s="181"/>
      <c r="U197" s="181"/>
      <c r="V197" s="180">
        <v>75680.679999999993</v>
      </c>
      <c r="W197" s="180">
        <v>4185</v>
      </c>
      <c r="X197" s="181"/>
      <c r="Y197" s="189"/>
      <c r="Z197" s="189"/>
      <c r="AA197" s="180">
        <v>36490.199999999997</v>
      </c>
      <c r="AB197" s="181"/>
      <c r="AC197" s="181"/>
      <c r="AD197" s="181"/>
      <c r="AE197" s="181"/>
      <c r="AF197" s="181"/>
      <c r="AG197" s="181"/>
      <c r="AH197" s="189"/>
      <c r="AI197" s="181"/>
      <c r="AJ197" s="180">
        <v>47398.23</v>
      </c>
      <c r="AK197" s="180">
        <v>3000</v>
      </c>
      <c r="AL197" s="180">
        <v>2000</v>
      </c>
      <c r="AM197" s="180">
        <v>9235.7999999999993</v>
      </c>
      <c r="AN197" s="181"/>
      <c r="AO197" s="181"/>
      <c r="AP197" s="181"/>
      <c r="AQ197" s="181"/>
      <c r="AR197" s="181"/>
      <c r="AS197" s="180">
        <v>2819.54</v>
      </c>
      <c r="AT197" s="180">
        <v>1192</v>
      </c>
      <c r="AU197" s="181"/>
      <c r="AV197" s="181"/>
      <c r="AW197" s="181"/>
      <c r="AX197" s="181"/>
      <c r="AY197" s="181"/>
      <c r="AZ197" s="181"/>
      <c r="BA197" s="180">
        <v>29150.89</v>
      </c>
      <c r="BB197" s="180">
        <v>158178.62</v>
      </c>
      <c r="BC197" s="180">
        <v>158178.62</v>
      </c>
      <c r="BD197" s="181"/>
      <c r="BE197" s="181"/>
      <c r="BF197" s="181"/>
      <c r="BG197" s="180">
        <v>85931.99</v>
      </c>
      <c r="BH197" s="180">
        <v>32516.51</v>
      </c>
      <c r="BI197" s="180">
        <v>4372</v>
      </c>
      <c r="BJ197" s="180">
        <v>17774.509999999998</v>
      </c>
      <c r="BK197" s="180">
        <v>10370</v>
      </c>
      <c r="BL197" s="180">
        <v>199150.89</v>
      </c>
      <c r="BM197" s="180">
        <v>29150.89</v>
      </c>
      <c r="BN197" s="181"/>
      <c r="BO197" s="181"/>
      <c r="BP197" s="180">
        <v>170000</v>
      </c>
      <c r="BQ197" s="181"/>
      <c r="BR197" s="181"/>
    </row>
    <row r="198" spans="1:70" ht="11.25" hidden="1" customHeight="1" outlineLevel="3" x14ac:dyDescent="0.2">
      <c r="A198" s="178" t="s">
        <v>406</v>
      </c>
      <c r="B198" s="179">
        <v>79</v>
      </c>
      <c r="C198" s="179">
        <v>632</v>
      </c>
      <c r="D198" s="180">
        <v>57645.37</v>
      </c>
      <c r="E198" s="180">
        <v>402033.93</v>
      </c>
      <c r="F198" s="181"/>
      <c r="G198" s="180">
        <v>189031.2</v>
      </c>
      <c r="H198" s="181"/>
      <c r="I198" s="181"/>
      <c r="J198" s="181"/>
      <c r="K198" s="181"/>
      <c r="L198" s="181"/>
      <c r="M198" s="180">
        <v>18903.12</v>
      </c>
      <c r="N198" s="189"/>
      <c r="O198" s="189"/>
      <c r="P198" s="180">
        <v>18903.12</v>
      </c>
      <c r="Q198" s="181"/>
      <c r="R198" s="181"/>
      <c r="S198" s="181"/>
      <c r="T198" s="181"/>
      <c r="U198" s="181"/>
      <c r="V198" s="180">
        <v>98012.69</v>
      </c>
      <c r="W198" s="180">
        <v>5400</v>
      </c>
      <c r="X198" s="181"/>
      <c r="Y198" s="189"/>
      <c r="Z198" s="189"/>
      <c r="AA198" s="180">
        <v>47257.8</v>
      </c>
      <c r="AB198" s="181"/>
      <c r="AC198" s="181"/>
      <c r="AD198" s="181"/>
      <c r="AE198" s="181"/>
      <c r="AF198" s="181"/>
      <c r="AG198" s="180">
        <v>24526</v>
      </c>
      <c r="AH198" s="189"/>
      <c r="AI198" s="181"/>
      <c r="AJ198" s="180">
        <v>102227.48</v>
      </c>
      <c r="AK198" s="180">
        <v>10000</v>
      </c>
      <c r="AL198" s="180">
        <v>2000</v>
      </c>
      <c r="AM198" s="180">
        <v>19183.060000000001</v>
      </c>
      <c r="AN198" s="181"/>
      <c r="AO198" s="181"/>
      <c r="AP198" s="181"/>
      <c r="AQ198" s="181"/>
      <c r="AR198" s="181"/>
      <c r="AS198" s="180">
        <v>3972.49</v>
      </c>
      <c r="AT198" s="180">
        <v>1192</v>
      </c>
      <c r="AU198" s="181"/>
      <c r="AV198" s="181"/>
      <c r="AW198" s="181"/>
      <c r="AX198" s="180">
        <v>25676.54</v>
      </c>
      <c r="AY198" s="181"/>
      <c r="AZ198" s="181"/>
      <c r="BA198" s="180">
        <v>40203.39</v>
      </c>
      <c r="BB198" s="180">
        <v>279433.45</v>
      </c>
      <c r="BC198" s="180">
        <v>257360.05</v>
      </c>
      <c r="BD198" s="180">
        <v>22073.4</v>
      </c>
      <c r="BE198" s="181"/>
      <c r="BF198" s="181"/>
      <c r="BG198" s="180">
        <v>78018.37</v>
      </c>
      <c r="BH198" s="180">
        <v>40403.89</v>
      </c>
      <c r="BI198" s="180">
        <v>6030</v>
      </c>
      <c r="BJ198" s="180">
        <v>21709.89</v>
      </c>
      <c r="BK198" s="180">
        <v>12664</v>
      </c>
      <c r="BL198" s="180">
        <v>210203.39</v>
      </c>
      <c r="BM198" s="180">
        <v>40203.39</v>
      </c>
      <c r="BN198" s="181"/>
      <c r="BO198" s="181"/>
      <c r="BP198" s="180">
        <v>170000</v>
      </c>
      <c r="BQ198" s="181"/>
      <c r="BR198" s="181"/>
    </row>
    <row r="199" spans="1:70" ht="11.25" customHeight="1" outlineLevel="1" collapsed="1" x14ac:dyDescent="0.2">
      <c r="A199" s="173" t="s">
        <v>407</v>
      </c>
      <c r="B199" s="175"/>
      <c r="C199" s="175"/>
      <c r="D199" s="174">
        <v>-11163.94</v>
      </c>
      <c r="E199" s="175"/>
      <c r="F199" s="175"/>
      <c r="G199" s="175"/>
      <c r="H199" s="175"/>
      <c r="I199" s="175"/>
      <c r="J199" s="175"/>
      <c r="K199" s="175"/>
      <c r="L199" s="175"/>
      <c r="M199" s="175"/>
      <c r="N199" s="191"/>
      <c r="O199" s="191"/>
      <c r="P199" s="175"/>
      <c r="Q199" s="175"/>
      <c r="R199" s="175"/>
      <c r="S199" s="175"/>
      <c r="T199" s="175"/>
      <c r="U199" s="175"/>
      <c r="V199" s="175"/>
      <c r="W199" s="175"/>
      <c r="X199" s="175"/>
      <c r="Y199" s="191"/>
      <c r="Z199" s="191"/>
      <c r="AA199" s="175"/>
      <c r="AB199" s="175"/>
      <c r="AC199" s="175"/>
      <c r="AD199" s="175"/>
      <c r="AE199" s="175"/>
      <c r="AF199" s="175"/>
      <c r="AG199" s="175"/>
      <c r="AH199" s="191"/>
      <c r="AI199" s="175"/>
      <c r="AJ199" s="175"/>
      <c r="AK199" s="175"/>
      <c r="AL199" s="175"/>
      <c r="AM199" s="175"/>
      <c r="AN199" s="175"/>
      <c r="AO199" s="175"/>
      <c r="AP199" s="175"/>
      <c r="AQ199" s="175"/>
      <c r="AR199" s="175"/>
      <c r="AS199" s="175"/>
      <c r="AT199" s="175"/>
      <c r="AU199" s="175"/>
      <c r="AV199" s="175"/>
      <c r="AW199" s="175"/>
      <c r="AX199" s="175"/>
      <c r="AY199" s="175"/>
      <c r="AZ199" s="175"/>
      <c r="BA199" s="175"/>
      <c r="BB199" s="175"/>
      <c r="BC199" s="175"/>
      <c r="BD199" s="175"/>
      <c r="BE199" s="175"/>
      <c r="BF199" s="175"/>
      <c r="BG199" s="174">
        <v>-11163.94</v>
      </c>
      <c r="BH199" s="175"/>
      <c r="BI199" s="175"/>
      <c r="BJ199" s="175"/>
      <c r="BK199" s="175"/>
      <c r="BL199" s="175"/>
      <c r="BM199" s="175"/>
      <c r="BN199" s="175"/>
      <c r="BO199" s="175"/>
      <c r="BP199" s="175"/>
      <c r="BQ199" s="175"/>
      <c r="BR199" s="175"/>
    </row>
    <row r="200" spans="1:70" ht="11.25" hidden="1" customHeight="1" outlineLevel="2" x14ac:dyDescent="0.2">
      <c r="A200" s="184" t="s">
        <v>409</v>
      </c>
      <c r="B200" s="181"/>
      <c r="C200" s="181"/>
      <c r="D200" s="180">
        <v>-1016.66</v>
      </c>
      <c r="E200" s="181"/>
      <c r="F200" s="181"/>
      <c r="G200" s="181"/>
      <c r="H200" s="181"/>
      <c r="I200" s="181"/>
      <c r="J200" s="181"/>
      <c r="K200" s="181"/>
      <c r="L200" s="181"/>
      <c r="M200" s="181"/>
      <c r="N200" s="189"/>
      <c r="O200" s="189"/>
      <c r="P200" s="181"/>
      <c r="Q200" s="181"/>
      <c r="R200" s="181"/>
      <c r="S200" s="181"/>
      <c r="T200" s="181"/>
      <c r="U200" s="181"/>
      <c r="V200" s="181"/>
      <c r="W200" s="181"/>
      <c r="X200" s="181"/>
      <c r="Y200" s="189"/>
      <c r="Z200" s="189"/>
      <c r="AA200" s="181"/>
      <c r="AB200" s="181"/>
      <c r="AC200" s="181"/>
      <c r="AD200" s="181"/>
      <c r="AE200" s="181"/>
      <c r="AF200" s="181"/>
      <c r="AG200" s="181"/>
      <c r="AH200" s="189"/>
      <c r="AI200" s="181"/>
      <c r="AJ200" s="181"/>
      <c r="AK200" s="181"/>
      <c r="AL200" s="181"/>
      <c r="AM200" s="181"/>
      <c r="AN200" s="181"/>
      <c r="AO200" s="181"/>
      <c r="AP200" s="181"/>
      <c r="AQ200" s="181"/>
      <c r="AR200" s="181"/>
      <c r="AS200" s="181"/>
      <c r="AT200" s="181"/>
      <c r="AU200" s="181"/>
      <c r="AV200" s="181"/>
      <c r="AW200" s="181"/>
      <c r="AX200" s="181"/>
      <c r="AY200" s="181"/>
      <c r="AZ200" s="181"/>
      <c r="BA200" s="181"/>
      <c r="BB200" s="181"/>
      <c r="BC200" s="181"/>
      <c r="BD200" s="181"/>
      <c r="BE200" s="181"/>
      <c r="BF200" s="181"/>
      <c r="BG200" s="180">
        <v>-1016.66</v>
      </c>
      <c r="BH200" s="181"/>
      <c r="BI200" s="181"/>
      <c r="BJ200" s="181"/>
      <c r="BK200" s="181"/>
      <c r="BL200" s="181"/>
      <c r="BM200" s="181"/>
      <c r="BN200" s="181"/>
      <c r="BO200" s="181"/>
      <c r="BP200" s="181"/>
      <c r="BQ200" s="181"/>
      <c r="BR200" s="181"/>
    </row>
    <row r="201" spans="1:70" ht="11.25" hidden="1" customHeight="1" outlineLevel="2" x14ac:dyDescent="0.2">
      <c r="A201" s="184" t="s">
        <v>1066</v>
      </c>
      <c r="B201" s="181"/>
      <c r="C201" s="181"/>
      <c r="D201" s="180">
        <v>-1488.59</v>
      </c>
      <c r="E201" s="181"/>
      <c r="F201" s="181"/>
      <c r="G201" s="181"/>
      <c r="H201" s="181"/>
      <c r="I201" s="181"/>
      <c r="J201" s="181"/>
      <c r="K201" s="181"/>
      <c r="L201" s="181"/>
      <c r="M201" s="181"/>
      <c r="N201" s="189"/>
      <c r="O201" s="189"/>
      <c r="P201" s="181"/>
      <c r="Q201" s="181"/>
      <c r="R201" s="181"/>
      <c r="S201" s="181"/>
      <c r="T201" s="181"/>
      <c r="U201" s="181"/>
      <c r="V201" s="181"/>
      <c r="W201" s="181"/>
      <c r="X201" s="181"/>
      <c r="Y201" s="189"/>
      <c r="Z201" s="189"/>
      <c r="AA201" s="181"/>
      <c r="AB201" s="181"/>
      <c r="AC201" s="181"/>
      <c r="AD201" s="181"/>
      <c r="AE201" s="181"/>
      <c r="AF201" s="181"/>
      <c r="AG201" s="181"/>
      <c r="AH201" s="189"/>
      <c r="AI201" s="181"/>
      <c r="AJ201" s="181"/>
      <c r="AK201" s="181"/>
      <c r="AL201" s="181"/>
      <c r="AM201" s="181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1"/>
      <c r="AY201" s="181"/>
      <c r="AZ201" s="181"/>
      <c r="BA201" s="181"/>
      <c r="BB201" s="181"/>
      <c r="BC201" s="181"/>
      <c r="BD201" s="181"/>
      <c r="BE201" s="181"/>
      <c r="BF201" s="181"/>
      <c r="BG201" s="180">
        <v>-1488.59</v>
      </c>
      <c r="BH201" s="181"/>
      <c r="BI201" s="181"/>
      <c r="BJ201" s="181"/>
      <c r="BK201" s="181"/>
      <c r="BL201" s="181"/>
      <c r="BM201" s="181"/>
      <c r="BN201" s="181"/>
      <c r="BO201" s="181"/>
      <c r="BP201" s="181"/>
      <c r="BQ201" s="181"/>
      <c r="BR201" s="181"/>
    </row>
    <row r="202" spans="1:70" ht="11.25" hidden="1" customHeight="1" outlineLevel="2" x14ac:dyDescent="0.2">
      <c r="A202" s="184" t="s">
        <v>411</v>
      </c>
      <c r="B202" s="181"/>
      <c r="C202" s="181"/>
      <c r="D202" s="180">
        <v>-2501.31</v>
      </c>
      <c r="E202" s="181"/>
      <c r="F202" s="181"/>
      <c r="G202" s="181"/>
      <c r="H202" s="181"/>
      <c r="I202" s="181"/>
      <c r="J202" s="181"/>
      <c r="K202" s="181"/>
      <c r="L202" s="181"/>
      <c r="M202" s="181"/>
      <c r="N202" s="189"/>
      <c r="O202" s="189"/>
      <c r="P202" s="181"/>
      <c r="Q202" s="181"/>
      <c r="R202" s="181"/>
      <c r="S202" s="181"/>
      <c r="T202" s="181"/>
      <c r="U202" s="181"/>
      <c r="V202" s="181"/>
      <c r="W202" s="181"/>
      <c r="X202" s="181"/>
      <c r="Y202" s="189"/>
      <c r="Z202" s="189"/>
      <c r="AA202" s="181"/>
      <c r="AB202" s="181"/>
      <c r="AC202" s="181"/>
      <c r="AD202" s="181"/>
      <c r="AE202" s="181"/>
      <c r="AF202" s="181"/>
      <c r="AG202" s="181"/>
      <c r="AH202" s="189"/>
      <c r="AI202" s="181"/>
      <c r="AJ202" s="181"/>
      <c r="AK202" s="181"/>
      <c r="AL202" s="181"/>
      <c r="AM202" s="181"/>
      <c r="AN202" s="181"/>
      <c r="AO202" s="181"/>
      <c r="AP202" s="181"/>
      <c r="AQ202" s="181"/>
      <c r="AR202" s="181"/>
      <c r="AS202" s="181"/>
      <c r="AT202" s="181"/>
      <c r="AU202" s="181"/>
      <c r="AV202" s="181"/>
      <c r="AW202" s="181"/>
      <c r="AX202" s="181"/>
      <c r="AY202" s="181"/>
      <c r="AZ202" s="181"/>
      <c r="BA202" s="181"/>
      <c r="BB202" s="181"/>
      <c r="BC202" s="181"/>
      <c r="BD202" s="181"/>
      <c r="BE202" s="181"/>
      <c r="BF202" s="181"/>
      <c r="BG202" s="180">
        <v>-2501.31</v>
      </c>
      <c r="BH202" s="181"/>
      <c r="BI202" s="181"/>
      <c r="BJ202" s="181"/>
      <c r="BK202" s="181"/>
      <c r="BL202" s="181"/>
      <c r="BM202" s="181"/>
      <c r="BN202" s="181"/>
      <c r="BO202" s="181"/>
      <c r="BP202" s="181"/>
      <c r="BQ202" s="181"/>
      <c r="BR202" s="181"/>
    </row>
    <row r="203" spans="1:70" ht="11.25" hidden="1" customHeight="1" outlineLevel="2" x14ac:dyDescent="0.2">
      <c r="A203" s="184" t="s">
        <v>413</v>
      </c>
      <c r="B203" s="181"/>
      <c r="C203" s="181"/>
      <c r="D203" s="180">
        <v>-1229.3</v>
      </c>
      <c r="E203" s="181"/>
      <c r="F203" s="181"/>
      <c r="G203" s="181"/>
      <c r="H203" s="181"/>
      <c r="I203" s="181"/>
      <c r="J203" s="181"/>
      <c r="K203" s="181"/>
      <c r="L203" s="181"/>
      <c r="M203" s="181"/>
      <c r="N203" s="189"/>
      <c r="O203" s="189"/>
      <c r="P203" s="181"/>
      <c r="Q203" s="181"/>
      <c r="R203" s="181"/>
      <c r="S203" s="181"/>
      <c r="T203" s="181"/>
      <c r="U203" s="181"/>
      <c r="V203" s="181"/>
      <c r="W203" s="181"/>
      <c r="X203" s="181"/>
      <c r="Y203" s="189"/>
      <c r="Z203" s="189"/>
      <c r="AA203" s="181"/>
      <c r="AB203" s="181"/>
      <c r="AC203" s="181"/>
      <c r="AD203" s="181"/>
      <c r="AE203" s="181"/>
      <c r="AF203" s="181"/>
      <c r="AG203" s="181"/>
      <c r="AH203" s="189"/>
      <c r="AI203" s="181"/>
      <c r="AJ203" s="181"/>
      <c r="AK203" s="181"/>
      <c r="AL203" s="181"/>
      <c r="AM203" s="181"/>
      <c r="AN203" s="181"/>
      <c r="AO203" s="181"/>
      <c r="AP203" s="181"/>
      <c r="AQ203" s="181"/>
      <c r="AR203" s="181"/>
      <c r="AS203" s="181"/>
      <c r="AT203" s="181"/>
      <c r="AU203" s="181"/>
      <c r="AV203" s="181"/>
      <c r="AW203" s="181"/>
      <c r="AX203" s="181"/>
      <c r="AY203" s="181"/>
      <c r="AZ203" s="181"/>
      <c r="BA203" s="181"/>
      <c r="BB203" s="181"/>
      <c r="BC203" s="181"/>
      <c r="BD203" s="181"/>
      <c r="BE203" s="181"/>
      <c r="BF203" s="181"/>
      <c r="BG203" s="180">
        <v>-1229.3</v>
      </c>
      <c r="BH203" s="181"/>
      <c r="BI203" s="181"/>
      <c r="BJ203" s="181"/>
      <c r="BK203" s="181"/>
      <c r="BL203" s="181"/>
      <c r="BM203" s="181"/>
      <c r="BN203" s="181"/>
      <c r="BO203" s="181"/>
      <c r="BP203" s="181"/>
      <c r="BQ203" s="181"/>
      <c r="BR203" s="181"/>
    </row>
    <row r="204" spans="1:70" ht="11.25" hidden="1" customHeight="1" outlineLevel="2" x14ac:dyDescent="0.2">
      <c r="A204" s="184" t="s">
        <v>414</v>
      </c>
      <c r="B204" s="181"/>
      <c r="C204" s="181"/>
      <c r="D204" s="180">
        <v>-2396.0500000000002</v>
      </c>
      <c r="E204" s="181"/>
      <c r="F204" s="181"/>
      <c r="G204" s="181"/>
      <c r="H204" s="181"/>
      <c r="I204" s="181"/>
      <c r="J204" s="181"/>
      <c r="K204" s="181"/>
      <c r="L204" s="181"/>
      <c r="M204" s="181"/>
      <c r="N204" s="189"/>
      <c r="O204" s="189"/>
      <c r="P204" s="181"/>
      <c r="Q204" s="181"/>
      <c r="R204" s="181"/>
      <c r="S204" s="181"/>
      <c r="T204" s="181"/>
      <c r="U204" s="181"/>
      <c r="V204" s="181"/>
      <c r="W204" s="181"/>
      <c r="X204" s="181"/>
      <c r="Y204" s="189"/>
      <c r="Z204" s="189"/>
      <c r="AA204" s="181"/>
      <c r="AB204" s="181"/>
      <c r="AC204" s="181"/>
      <c r="AD204" s="181"/>
      <c r="AE204" s="181"/>
      <c r="AF204" s="181"/>
      <c r="AG204" s="181"/>
      <c r="AH204" s="189"/>
      <c r="AI204" s="181"/>
      <c r="AJ204" s="181"/>
      <c r="AK204" s="181"/>
      <c r="AL204" s="181"/>
      <c r="AM204" s="181"/>
      <c r="AN204" s="181"/>
      <c r="AO204" s="181"/>
      <c r="AP204" s="181"/>
      <c r="AQ204" s="181"/>
      <c r="AR204" s="181"/>
      <c r="AS204" s="181"/>
      <c r="AT204" s="181"/>
      <c r="AU204" s="181"/>
      <c r="AV204" s="181"/>
      <c r="AW204" s="181"/>
      <c r="AX204" s="181"/>
      <c r="AY204" s="181"/>
      <c r="AZ204" s="181"/>
      <c r="BA204" s="181"/>
      <c r="BB204" s="181"/>
      <c r="BC204" s="181"/>
      <c r="BD204" s="181"/>
      <c r="BE204" s="181"/>
      <c r="BF204" s="181"/>
      <c r="BG204" s="180">
        <v>-2396.0500000000002</v>
      </c>
      <c r="BH204" s="181"/>
      <c r="BI204" s="181"/>
      <c r="BJ204" s="181"/>
      <c r="BK204" s="181"/>
      <c r="BL204" s="181"/>
      <c r="BM204" s="181"/>
      <c r="BN204" s="181"/>
      <c r="BO204" s="181"/>
      <c r="BP204" s="181"/>
      <c r="BQ204" s="181"/>
      <c r="BR204" s="181"/>
    </row>
    <row r="205" spans="1:70" ht="11.25" hidden="1" customHeight="1" outlineLevel="2" x14ac:dyDescent="0.2">
      <c r="A205" s="184" t="s">
        <v>1067</v>
      </c>
      <c r="B205" s="181"/>
      <c r="C205" s="181"/>
      <c r="D205" s="179">
        <v>-500.26</v>
      </c>
      <c r="E205" s="181"/>
      <c r="F205" s="181"/>
      <c r="G205" s="181"/>
      <c r="H205" s="181"/>
      <c r="I205" s="181"/>
      <c r="J205" s="181"/>
      <c r="K205" s="181"/>
      <c r="L205" s="181"/>
      <c r="M205" s="181"/>
      <c r="N205" s="189"/>
      <c r="O205" s="189"/>
      <c r="P205" s="181"/>
      <c r="Q205" s="181"/>
      <c r="R205" s="181"/>
      <c r="S205" s="181"/>
      <c r="T205" s="181"/>
      <c r="U205" s="181"/>
      <c r="V205" s="181"/>
      <c r="W205" s="181"/>
      <c r="X205" s="181"/>
      <c r="Y205" s="189"/>
      <c r="Z205" s="189"/>
      <c r="AA205" s="181"/>
      <c r="AB205" s="181"/>
      <c r="AC205" s="181"/>
      <c r="AD205" s="181"/>
      <c r="AE205" s="181"/>
      <c r="AF205" s="181"/>
      <c r="AG205" s="181"/>
      <c r="AH205" s="189"/>
      <c r="AI205" s="181"/>
      <c r="AJ205" s="181"/>
      <c r="AK205" s="181"/>
      <c r="AL205" s="181"/>
      <c r="AM205" s="181"/>
      <c r="AN205" s="181"/>
      <c r="AO205" s="181"/>
      <c r="AP205" s="181"/>
      <c r="AQ205" s="181"/>
      <c r="AR205" s="181"/>
      <c r="AS205" s="181"/>
      <c r="AT205" s="181"/>
      <c r="AU205" s="181"/>
      <c r="AV205" s="181"/>
      <c r="AW205" s="181"/>
      <c r="AX205" s="181"/>
      <c r="AY205" s="181"/>
      <c r="AZ205" s="181"/>
      <c r="BA205" s="181"/>
      <c r="BB205" s="181"/>
      <c r="BC205" s="181"/>
      <c r="BD205" s="181"/>
      <c r="BE205" s="181"/>
      <c r="BF205" s="181"/>
      <c r="BG205" s="179">
        <v>-500.26</v>
      </c>
      <c r="BH205" s="181"/>
      <c r="BI205" s="181"/>
      <c r="BJ205" s="181"/>
      <c r="BK205" s="181"/>
      <c r="BL205" s="181"/>
      <c r="BM205" s="181"/>
      <c r="BN205" s="181"/>
      <c r="BO205" s="181"/>
      <c r="BP205" s="181"/>
      <c r="BQ205" s="181"/>
      <c r="BR205" s="181"/>
    </row>
    <row r="206" spans="1:70" ht="11.25" hidden="1" customHeight="1" outlineLevel="2" x14ac:dyDescent="0.2">
      <c r="A206" s="184" t="s">
        <v>418</v>
      </c>
      <c r="B206" s="181"/>
      <c r="C206" s="181"/>
      <c r="D206" s="180">
        <v>-2031.77</v>
      </c>
      <c r="E206" s="181"/>
      <c r="F206" s="181"/>
      <c r="G206" s="181"/>
      <c r="H206" s="181"/>
      <c r="I206" s="181"/>
      <c r="J206" s="181"/>
      <c r="K206" s="181"/>
      <c r="L206" s="181"/>
      <c r="M206" s="181"/>
      <c r="N206" s="189"/>
      <c r="O206" s="189"/>
      <c r="P206" s="181"/>
      <c r="Q206" s="181"/>
      <c r="R206" s="181"/>
      <c r="S206" s="181"/>
      <c r="T206" s="181"/>
      <c r="U206" s="181"/>
      <c r="V206" s="181"/>
      <c r="W206" s="181"/>
      <c r="X206" s="181"/>
      <c r="Y206" s="189"/>
      <c r="Z206" s="189"/>
      <c r="AA206" s="181"/>
      <c r="AB206" s="181"/>
      <c r="AC206" s="181"/>
      <c r="AD206" s="181"/>
      <c r="AE206" s="181"/>
      <c r="AF206" s="181"/>
      <c r="AG206" s="181"/>
      <c r="AH206" s="189"/>
      <c r="AI206" s="181"/>
      <c r="AJ206" s="181"/>
      <c r="AK206" s="181"/>
      <c r="AL206" s="181"/>
      <c r="AM206" s="181"/>
      <c r="AN206" s="181"/>
      <c r="AO206" s="181"/>
      <c r="AP206" s="181"/>
      <c r="AQ206" s="181"/>
      <c r="AR206" s="181"/>
      <c r="AS206" s="181"/>
      <c r="AT206" s="181"/>
      <c r="AU206" s="181"/>
      <c r="AV206" s="181"/>
      <c r="AW206" s="181"/>
      <c r="AX206" s="181"/>
      <c r="AY206" s="181"/>
      <c r="AZ206" s="181"/>
      <c r="BA206" s="181"/>
      <c r="BB206" s="181"/>
      <c r="BC206" s="181"/>
      <c r="BD206" s="181"/>
      <c r="BE206" s="181"/>
      <c r="BF206" s="181"/>
      <c r="BG206" s="180">
        <v>-2031.77</v>
      </c>
      <c r="BH206" s="181"/>
      <c r="BI206" s="181"/>
      <c r="BJ206" s="181"/>
      <c r="BK206" s="181"/>
      <c r="BL206" s="181"/>
      <c r="BM206" s="181"/>
      <c r="BN206" s="181"/>
      <c r="BO206" s="181"/>
      <c r="BP206" s="181"/>
      <c r="BQ206" s="181"/>
      <c r="BR206" s="181"/>
    </row>
    <row r="207" spans="1:70" ht="11.25" customHeight="1" outlineLevel="1" collapsed="1" x14ac:dyDescent="0.2">
      <c r="A207" s="218" t="s">
        <v>419</v>
      </c>
      <c r="B207" s="215">
        <v>982</v>
      </c>
      <c r="C207" s="216">
        <v>7856</v>
      </c>
      <c r="D207" s="216">
        <v>871762.55</v>
      </c>
      <c r="E207" s="216">
        <v>17450691.780000001</v>
      </c>
      <c r="F207" s="216">
        <v>1242120</v>
      </c>
      <c r="G207" s="216">
        <v>3207598.4</v>
      </c>
      <c r="H207" s="217"/>
      <c r="I207" s="217"/>
      <c r="J207" s="217"/>
      <c r="K207" s="217"/>
      <c r="L207" s="217"/>
      <c r="M207" s="216">
        <v>433170.44</v>
      </c>
      <c r="N207" s="216">
        <v>644882.26</v>
      </c>
      <c r="O207" s="217"/>
      <c r="P207" s="216">
        <v>276561.75</v>
      </c>
      <c r="Q207" s="217"/>
      <c r="R207" s="216">
        <v>356543.86</v>
      </c>
      <c r="S207" s="216">
        <v>17992.52</v>
      </c>
      <c r="T207" s="217"/>
      <c r="U207" s="217"/>
      <c r="V207" s="216">
        <v>776209.07</v>
      </c>
      <c r="W207" s="216">
        <v>78919.039999999994</v>
      </c>
      <c r="X207" s="217"/>
      <c r="Y207" s="217"/>
      <c r="Z207" s="217"/>
      <c r="AA207" s="216">
        <v>691404.28</v>
      </c>
      <c r="AB207" s="217"/>
      <c r="AC207" s="217"/>
      <c r="AD207" s="217"/>
      <c r="AE207" s="216">
        <v>258775</v>
      </c>
      <c r="AF207" s="217"/>
      <c r="AG207" s="216">
        <v>370524</v>
      </c>
      <c r="AH207" s="217"/>
      <c r="AI207" s="217"/>
      <c r="AJ207" s="216">
        <v>1816115.6</v>
      </c>
      <c r="AK207" s="216">
        <v>14500</v>
      </c>
      <c r="AL207" s="216">
        <v>15000</v>
      </c>
      <c r="AM207" s="216"/>
      <c r="AN207" s="216"/>
      <c r="AO207" s="216">
        <v>368163.76</v>
      </c>
      <c r="AP207" s="217">
        <v>229304.71</v>
      </c>
      <c r="AQ207" s="217">
        <v>84980.36</v>
      </c>
      <c r="AR207" s="216"/>
      <c r="AS207" s="216">
        <v>5050</v>
      </c>
      <c r="AT207" s="216">
        <v>59256.75</v>
      </c>
      <c r="AU207" s="217">
        <v>14900</v>
      </c>
      <c r="AV207" s="217"/>
      <c r="AW207" s="217"/>
      <c r="AX207" s="216"/>
      <c r="AY207" s="216">
        <v>269348.90999999997</v>
      </c>
      <c r="AZ207" s="217">
        <v>39817.26</v>
      </c>
      <c r="BA207" s="216"/>
      <c r="BB207" s="216">
        <v>715793.85</v>
      </c>
      <c r="BC207" s="216">
        <v>5282891.75</v>
      </c>
      <c r="BD207" s="216">
        <v>4694157.41</v>
      </c>
      <c r="BE207" s="217">
        <v>588734.34</v>
      </c>
      <c r="BF207" s="217"/>
      <c r="BG207" s="216"/>
      <c r="BH207" s="216">
        <v>1755845.23</v>
      </c>
      <c r="BI207" s="216">
        <v>261511</v>
      </c>
      <c r="BJ207" s="216">
        <v>943238.23</v>
      </c>
      <c r="BK207" s="216">
        <v>551096</v>
      </c>
      <c r="BL207" s="174">
        <v>225551</v>
      </c>
      <c r="BM207" s="174">
        <v>582574.9</v>
      </c>
      <c r="BN207" s="175"/>
      <c r="BO207" s="175"/>
      <c r="BP207" s="174">
        <v>2210000</v>
      </c>
      <c r="BQ207" s="175"/>
      <c r="BR207" s="175"/>
    </row>
    <row r="208" spans="1:70" ht="11.25" hidden="1" customHeight="1" outlineLevel="2" x14ac:dyDescent="0.2">
      <c r="A208" s="184" t="s">
        <v>1068</v>
      </c>
      <c r="B208" s="179">
        <v>79</v>
      </c>
      <c r="C208" s="179">
        <v>632</v>
      </c>
      <c r="D208" s="180">
        <v>68940.679999999993</v>
      </c>
      <c r="E208" s="219">
        <v>615625.98</v>
      </c>
      <c r="F208" s="222"/>
      <c r="G208" s="219">
        <v>299533.68</v>
      </c>
      <c r="H208" s="222"/>
      <c r="I208" s="222"/>
      <c r="J208" s="222"/>
      <c r="K208" s="222"/>
      <c r="L208" s="222"/>
      <c r="M208" s="219">
        <v>29953.38</v>
      </c>
      <c r="N208" s="222"/>
      <c r="O208" s="222"/>
      <c r="P208" s="219">
        <v>23428.880000000001</v>
      </c>
      <c r="Q208" s="222"/>
      <c r="R208" s="222"/>
      <c r="S208" s="222"/>
      <c r="T208" s="222"/>
      <c r="U208" s="222"/>
      <c r="V208" s="219">
        <v>50020.639999999999</v>
      </c>
      <c r="W208" s="219">
        <v>5400</v>
      </c>
      <c r="X208" s="222"/>
      <c r="Y208" s="222"/>
      <c r="Z208" s="222"/>
      <c r="AA208" s="219">
        <v>58572.18</v>
      </c>
      <c r="AB208" s="222"/>
      <c r="AC208" s="222"/>
      <c r="AD208" s="222"/>
      <c r="AE208" s="222"/>
      <c r="AF208" s="222"/>
      <c r="AG208" s="219">
        <v>30398</v>
      </c>
      <c r="AH208" s="222"/>
      <c r="AI208" s="222"/>
      <c r="AJ208" s="219">
        <v>70240.17</v>
      </c>
      <c r="AK208" s="222"/>
      <c r="AL208" s="219">
        <v>1000</v>
      </c>
      <c r="AM208" s="219">
        <v>21298.37</v>
      </c>
      <c r="AN208" s="222"/>
      <c r="AO208" s="222"/>
      <c r="AP208" s="222"/>
      <c r="AQ208" s="222"/>
      <c r="AR208" s="222"/>
      <c r="AS208" s="219">
        <v>4196.0600000000004</v>
      </c>
      <c r="AT208" s="219">
        <v>1192</v>
      </c>
      <c r="AU208" s="222"/>
      <c r="AV208" s="222"/>
      <c r="AW208" s="222"/>
      <c r="AX208" s="222"/>
      <c r="AY208" s="222"/>
      <c r="AZ208" s="222"/>
      <c r="BA208" s="219">
        <v>42553.74</v>
      </c>
      <c r="BB208" s="219">
        <v>336417.61</v>
      </c>
      <c r="BC208" s="219">
        <v>309059.40999999997</v>
      </c>
      <c r="BD208" s="219">
        <v>27358.2</v>
      </c>
      <c r="BE208" s="222"/>
      <c r="BF208" s="222"/>
      <c r="BG208" s="219">
        <v>87820.2</v>
      </c>
      <c r="BH208" s="219">
        <v>42765.440000000002</v>
      </c>
      <c r="BI208" s="219">
        <v>6382</v>
      </c>
      <c r="BJ208" s="219">
        <v>22978.44</v>
      </c>
      <c r="BK208" s="219">
        <v>13405</v>
      </c>
      <c r="BL208" s="180">
        <v>212553.74</v>
      </c>
      <c r="BM208" s="180">
        <v>42553.74</v>
      </c>
      <c r="BN208" s="181"/>
      <c r="BO208" s="181"/>
      <c r="BP208" s="180">
        <v>170000</v>
      </c>
      <c r="BQ208" s="181"/>
      <c r="BR208" s="181"/>
    </row>
    <row r="209" spans="1:70" ht="11.25" hidden="1" customHeight="1" outlineLevel="2" x14ac:dyDescent="0.2">
      <c r="A209" s="184" t="s">
        <v>420</v>
      </c>
      <c r="B209" s="179">
        <v>77</v>
      </c>
      <c r="C209" s="179">
        <v>616</v>
      </c>
      <c r="D209" s="180">
        <v>69211</v>
      </c>
      <c r="E209" s="219">
        <v>606178.06000000006</v>
      </c>
      <c r="F209" s="222"/>
      <c r="G209" s="219">
        <v>235497.60000000001</v>
      </c>
      <c r="H209" s="222"/>
      <c r="I209" s="222"/>
      <c r="J209" s="222"/>
      <c r="K209" s="222"/>
      <c r="L209" s="222"/>
      <c r="M209" s="219">
        <v>23549.759999999998</v>
      </c>
      <c r="N209" s="219">
        <v>31557.19</v>
      </c>
      <c r="O209" s="222"/>
      <c r="P209" s="219">
        <v>14391.52</v>
      </c>
      <c r="Q209" s="222"/>
      <c r="R209" s="219">
        <v>80966.34</v>
      </c>
      <c r="S209" s="219">
        <v>17992.52</v>
      </c>
      <c r="T209" s="222"/>
      <c r="U209" s="222"/>
      <c r="V209" s="219">
        <v>61797.19</v>
      </c>
      <c r="W209" s="219">
        <v>3884.32</v>
      </c>
      <c r="X209" s="222"/>
      <c r="Y209" s="222"/>
      <c r="Z209" s="222"/>
      <c r="AA209" s="219">
        <v>35978.800000000003</v>
      </c>
      <c r="AB209" s="222"/>
      <c r="AC209" s="222"/>
      <c r="AD209" s="222"/>
      <c r="AE209" s="222"/>
      <c r="AF209" s="222"/>
      <c r="AG209" s="219">
        <v>26821</v>
      </c>
      <c r="AH209" s="222"/>
      <c r="AI209" s="222"/>
      <c r="AJ209" s="219">
        <v>71991.13</v>
      </c>
      <c r="AK209" s="219">
        <v>2000</v>
      </c>
      <c r="AL209" s="222"/>
      <c r="AM209" s="219">
        <v>21852.6</v>
      </c>
      <c r="AN209" s="222"/>
      <c r="AO209" s="222"/>
      <c r="AP209" s="222"/>
      <c r="AQ209" s="222"/>
      <c r="AR209" s="222"/>
      <c r="AS209" s="219">
        <v>3776.97</v>
      </c>
      <c r="AT209" s="219">
        <v>1192</v>
      </c>
      <c r="AU209" s="222"/>
      <c r="AV209" s="222"/>
      <c r="AW209" s="222"/>
      <c r="AX209" s="222"/>
      <c r="AY209" s="222"/>
      <c r="AZ209" s="222"/>
      <c r="BA209" s="219">
        <v>43169.56</v>
      </c>
      <c r="BB209" s="219">
        <v>410375.03</v>
      </c>
      <c r="BC209" s="219">
        <v>304243.34999999998</v>
      </c>
      <c r="BD209" s="219">
        <v>106131.68</v>
      </c>
      <c r="BE209" s="222"/>
      <c r="BF209" s="222"/>
      <c r="BG209" s="219">
        <v>18540.439999999999</v>
      </c>
      <c r="BH209" s="219">
        <v>43384.97</v>
      </c>
      <c r="BI209" s="219">
        <v>6475</v>
      </c>
      <c r="BJ209" s="219">
        <v>23310.97</v>
      </c>
      <c r="BK209" s="219">
        <v>13599</v>
      </c>
      <c r="BL209" s="180">
        <v>213169.56</v>
      </c>
      <c r="BM209" s="180">
        <v>43169.56</v>
      </c>
      <c r="BN209" s="181"/>
      <c r="BO209" s="181"/>
      <c r="BP209" s="180">
        <v>170000</v>
      </c>
      <c r="BQ209" s="181"/>
      <c r="BR209" s="181"/>
    </row>
    <row r="210" spans="1:70" ht="11.25" hidden="1" customHeight="1" outlineLevel="2" x14ac:dyDescent="0.2">
      <c r="A210" s="184" t="s">
        <v>421</v>
      </c>
      <c r="B210" s="179">
        <v>54</v>
      </c>
      <c r="C210" s="179">
        <v>432</v>
      </c>
      <c r="D210" s="180">
        <v>39771.040000000001</v>
      </c>
      <c r="E210" s="219">
        <v>637024.55000000005</v>
      </c>
      <c r="F210" s="222"/>
      <c r="G210" s="219">
        <v>236028.79999999999</v>
      </c>
      <c r="H210" s="222"/>
      <c r="I210" s="222"/>
      <c r="J210" s="222"/>
      <c r="K210" s="222"/>
      <c r="L210" s="222"/>
      <c r="M210" s="219">
        <v>11801.43</v>
      </c>
      <c r="N210" s="219">
        <v>48557.440000000002</v>
      </c>
      <c r="O210" s="222"/>
      <c r="P210" s="219">
        <v>12138.61</v>
      </c>
      <c r="Q210" s="222"/>
      <c r="R210" s="219">
        <v>109361.34</v>
      </c>
      <c r="S210" s="222"/>
      <c r="T210" s="222"/>
      <c r="U210" s="222"/>
      <c r="V210" s="219">
        <v>63545.7</v>
      </c>
      <c r="W210" s="219">
        <v>2578.71</v>
      </c>
      <c r="X210" s="222"/>
      <c r="Y210" s="222"/>
      <c r="Z210" s="222"/>
      <c r="AA210" s="219">
        <v>30346.560000000001</v>
      </c>
      <c r="AB210" s="222"/>
      <c r="AC210" s="222"/>
      <c r="AD210" s="222"/>
      <c r="AE210" s="222"/>
      <c r="AF210" s="222"/>
      <c r="AG210" s="219">
        <v>34561</v>
      </c>
      <c r="AH210" s="222"/>
      <c r="AI210" s="222"/>
      <c r="AJ210" s="219">
        <v>257515.98</v>
      </c>
      <c r="AK210" s="219">
        <v>1000</v>
      </c>
      <c r="AL210" s="222"/>
      <c r="AM210" s="219">
        <v>21569.05</v>
      </c>
      <c r="AN210" s="219">
        <v>182060.69</v>
      </c>
      <c r="AO210" s="222"/>
      <c r="AP210" s="222"/>
      <c r="AQ210" s="222"/>
      <c r="AR210" s="219">
        <v>5050</v>
      </c>
      <c r="AS210" s="219">
        <v>3789.76</v>
      </c>
      <c r="AT210" s="219">
        <v>1192</v>
      </c>
      <c r="AU210" s="222"/>
      <c r="AV210" s="222"/>
      <c r="AW210" s="222"/>
      <c r="AX210" s="222"/>
      <c r="AY210" s="222"/>
      <c r="AZ210" s="222"/>
      <c r="BA210" s="219">
        <v>42854.48</v>
      </c>
      <c r="BB210" s="219">
        <v>188621.96</v>
      </c>
      <c r="BC210" s="219">
        <v>127299.51</v>
      </c>
      <c r="BD210" s="219">
        <v>61322.45</v>
      </c>
      <c r="BE210" s="222"/>
      <c r="BF210" s="222"/>
      <c r="BG210" s="219">
        <v>22178.01</v>
      </c>
      <c r="BH210" s="219">
        <v>43068.58</v>
      </c>
      <c r="BI210" s="219">
        <v>6428</v>
      </c>
      <c r="BJ210" s="219">
        <v>23142.58</v>
      </c>
      <c r="BK210" s="219">
        <v>13498</v>
      </c>
      <c r="BL210" s="180">
        <v>212854.48</v>
      </c>
      <c r="BM210" s="180">
        <v>42854.48</v>
      </c>
      <c r="BN210" s="181"/>
      <c r="BO210" s="181"/>
      <c r="BP210" s="180">
        <v>170000</v>
      </c>
      <c r="BQ210" s="181"/>
      <c r="BR210" s="181"/>
    </row>
    <row r="211" spans="1:70" ht="11.25" hidden="1" customHeight="1" outlineLevel="2" x14ac:dyDescent="0.2">
      <c r="A211" s="184" t="s">
        <v>422</v>
      </c>
      <c r="B211" s="179">
        <v>69</v>
      </c>
      <c r="C211" s="179">
        <v>552</v>
      </c>
      <c r="D211" s="180">
        <v>50998.32</v>
      </c>
      <c r="E211" s="219">
        <v>620197.79</v>
      </c>
      <c r="F211" s="222"/>
      <c r="G211" s="219">
        <v>323259.12</v>
      </c>
      <c r="H211" s="222"/>
      <c r="I211" s="222"/>
      <c r="J211" s="222"/>
      <c r="K211" s="222"/>
      <c r="L211" s="222"/>
      <c r="M211" s="219">
        <v>32325.919999999998</v>
      </c>
      <c r="N211" s="219">
        <v>44602.55</v>
      </c>
      <c r="O211" s="222"/>
      <c r="P211" s="219">
        <v>20463.2</v>
      </c>
      <c r="Q211" s="222"/>
      <c r="R211" s="222"/>
      <c r="S211" s="222"/>
      <c r="T211" s="222"/>
      <c r="U211" s="222"/>
      <c r="V211" s="219">
        <v>43688.92</v>
      </c>
      <c r="W211" s="219">
        <v>4755.68</v>
      </c>
      <c r="X211" s="222"/>
      <c r="Y211" s="222"/>
      <c r="Z211" s="222"/>
      <c r="AA211" s="219">
        <v>51157.98</v>
      </c>
      <c r="AB211" s="222"/>
      <c r="AC211" s="222"/>
      <c r="AD211" s="222"/>
      <c r="AE211" s="222"/>
      <c r="AF211" s="222"/>
      <c r="AG211" s="219">
        <v>30398</v>
      </c>
      <c r="AH211" s="222"/>
      <c r="AI211" s="222"/>
      <c r="AJ211" s="219">
        <v>110073.02</v>
      </c>
      <c r="AK211" s="219">
        <v>1000</v>
      </c>
      <c r="AL211" s="222"/>
      <c r="AM211" s="219">
        <v>20814.54</v>
      </c>
      <c r="AN211" s="222"/>
      <c r="AO211" s="222"/>
      <c r="AP211" s="222"/>
      <c r="AQ211" s="222"/>
      <c r="AR211" s="222"/>
      <c r="AS211" s="219">
        <v>3711.1</v>
      </c>
      <c r="AT211" s="219">
        <v>1192</v>
      </c>
      <c r="AU211" s="222"/>
      <c r="AV211" s="222"/>
      <c r="AW211" s="222"/>
      <c r="AX211" s="219">
        <v>30703.03</v>
      </c>
      <c r="AY211" s="219">
        <v>10636.2</v>
      </c>
      <c r="AZ211" s="222"/>
      <c r="BA211" s="219">
        <v>42016.15</v>
      </c>
      <c r="BB211" s="219">
        <v>283630.89</v>
      </c>
      <c r="BC211" s="219">
        <v>256272.69</v>
      </c>
      <c r="BD211" s="219">
        <v>27358.2</v>
      </c>
      <c r="BE211" s="222"/>
      <c r="BF211" s="222"/>
      <c r="BG211" s="219">
        <v>77455.86</v>
      </c>
      <c r="BH211" s="219">
        <v>42225.8</v>
      </c>
      <c r="BI211" s="219">
        <v>6302</v>
      </c>
      <c r="BJ211" s="219">
        <v>22687.8</v>
      </c>
      <c r="BK211" s="219">
        <v>13236</v>
      </c>
      <c r="BL211" s="180">
        <v>212016.15</v>
      </c>
      <c r="BM211" s="180">
        <v>42016.15</v>
      </c>
      <c r="BN211" s="181"/>
      <c r="BO211" s="181"/>
      <c r="BP211" s="180">
        <v>170000</v>
      </c>
      <c r="BQ211" s="181"/>
      <c r="BR211" s="181"/>
    </row>
    <row r="212" spans="1:70" ht="11.25" hidden="1" customHeight="1" outlineLevel="2" x14ac:dyDescent="0.2">
      <c r="A212" s="184" t="s">
        <v>1069</v>
      </c>
      <c r="B212" s="179">
        <v>79</v>
      </c>
      <c r="C212" s="179">
        <v>632</v>
      </c>
      <c r="D212" s="180">
        <v>60795.82</v>
      </c>
      <c r="E212" s="219">
        <v>594817.80000000005</v>
      </c>
      <c r="F212" s="222"/>
      <c r="G212" s="219">
        <v>338087.52</v>
      </c>
      <c r="H212" s="222"/>
      <c r="I212" s="222"/>
      <c r="J212" s="222"/>
      <c r="K212" s="222"/>
      <c r="L212" s="222"/>
      <c r="M212" s="219">
        <v>33808.76</v>
      </c>
      <c r="N212" s="222">
        <v>24646.7</v>
      </c>
      <c r="O212" s="222"/>
      <c r="P212" s="219">
        <v>23428.880000000001</v>
      </c>
      <c r="Q212" s="222"/>
      <c r="R212" s="222"/>
      <c r="S212" s="222"/>
      <c r="T212" s="222"/>
      <c r="U212" s="222"/>
      <c r="V212" s="219">
        <v>50020.639999999999</v>
      </c>
      <c r="W212" s="219">
        <v>5400</v>
      </c>
      <c r="X212" s="222"/>
      <c r="Y212" s="222"/>
      <c r="Z212" s="222"/>
      <c r="AA212" s="219">
        <v>58572.18</v>
      </c>
      <c r="AB212" s="222"/>
      <c r="AC212" s="222"/>
      <c r="AD212" s="222"/>
      <c r="AE212" s="222"/>
      <c r="AF212" s="222"/>
      <c r="AG212" s="222"/>
      <c r="AH212" s="222"/>
      <c r="AI212" s="222"/>
      <c r="AJ212" s="219">
        <v>88002.96</v>
      </c>
      <c r="AK212" s="219">
        <v>1000</v>
      </c>
      <c r="AL212" s="219">
        <v>1000</v>
      </c>
      <c r="AM212" s="219">
        <v>18562.55</v>
      </c>
      <c r="AN212" s="222"/>
      <c r="AO212" s="222"/>
      <c r="AP212" s="222"/>
      <c r="AQ212" s="222"/>
      <c r="AR212" s="222"/>
      <c r="AS212" s="222"/>
      <c r="AT212" s="222"/>
      <c r="AU212" s="222"/>
      <c r="AV212" s="222"/>
      <c r="AW212" s="222"/>
      <c r="AX212" s="219">
        <v>21881.59</v>
      </c>
      <c r="AY212" s="219">
        <v>6044.88</v>
      </c>
      <c r="AZ212" s="222"/>
      <c r="BA212" s="219">
        <v>39513.94</v>
      </c>
      <c r="BB212" s="219">
        <v>281724.64</v>
      </c>
      <c r="BC212" s="219">
        <v>281724.64</v>
      </c>
      <c r="BD212" s="222"/>
      <c r="BE212" s="222"/>
      <c r="BF212" s="222"/>
      <c r="BG212" s="219">
        <v>86207.52</v>
      </c>
      <c r="BH212" s="219">
        <v>39710.410000000003</v>
      </c>
      <c r="BI212" s="219">
        <v>5926</v>
      </c>
      <c r="BJ212" s="219">
        <v>21337.41</v>
      </c>
      <c r="BK212" s="219">
        <v>12447</v>
      </c>
      <c r="BL212" s="180">
        <v>209513.94</v>
      </c>
      <c r="BM212" s="180">
        <v>39513.94</v>
      </c>
      <c r="BN212" s="181"/>
      <c r="BO212" s="181"/>
      <c r="BP212" s="180">
        <v>170000</v>
      </c>
      <c r="BQ212" s="181"/>
      <c r="BR212" s="181"/>
    </row>
    <row r="213" spans="1:70" ht="11.25" hidden="1" customHeight="1" outlineLevel="2" x14ac:dyDescent="0.2">
      <c r="A213" s="184" t="s">
        <v>423</v>
      </c>
      <c r="B213" s="179">
        <v>79</v>
      </c>
      <c r="C213" s="179">
        <v>632</v>
      </c>
      <c r="D213" s="180">
        <v>89823.2</v>
      </c>
      <c r="E213" s="219">
        <v>955613.6</v>
      </c>
      <c r="F213" s="219">
        <v>661056</v>
      </c>
      <c r="G213" s="222"/>
      <c r="H213" s="222"/>
      <c r="I213" s="222"/>
      <c r="J213" s="222"/>
      <c r="K213" s="222"/>
      <c r="L213" s="222"/>
      <c r="M213" s="219">
        <v>66105.600000000006</v>
      </c>
      <c r="N213" s="222"/>
      <c r="O213" s="222"/>
      <c r="P213" s="222"/>
      <c r="Q213" s="222"/>
      <c r="R213" s="222"/>
      <c r="S213" s="222"/>
      <c r="T213" s="222"/>
      <c r="U213" s="222"/>
      <c r="V213" s="222"/>
      <c r="W213" s="219">
        <v>5400</v>
      </c>
      <c r="X213" s="222"/>
      <c r="Y213" s="222"/>
      <c r="Z213" s="222"/>
      <c r="AA213" s="222"/>
      <c r="AB213" s="222"/>
      <c r="AC213" s="222"/>
      <c r="AD213" s="222"/>
      <c r="AE213" s="219">
        <v>110176</v>
      </c>
      <c r="AF213" s="222"/>
      <c r="AG213" s="219">
        <v>55088</v>
      </c>
      <c r="AH213" s="222"/>
      <c r="AI213" s="222"/>
      <c r="AJ213" s="219">
        <v>237402.84</v>
      </c>
      <c r="AK213" s="219">
        <v>2000</v>
      </c>
      <c r="AL213" s="219">
        <v>5000</v>
      </c>
      <c r="AM213" s="219">
        <v>41989.440000000002</v>
      </c>
      <c r="AN213" s="222"/>
      <c r="AO213" s="222"/>
      <c r="AP213" s="222"/>
      <c r="AQ213" s="222"/>
      <c r="AR213" s="222"/>
      <c r="AS213" s="219">
        <v>6444.22</v>
      </c>
      <c r="AT213" s="219">
        <v>1192</v>
      </c>
      <c r="AU213" s="222"/>
      <c r="AV213" s="222"/>
      <c r="AW213" s="222"/>
      <c r="AX213" s="219">
        <v>104685.14</v>
      </c>
      <c r="AY213" s="219">
        <v>10548.2</v>
      </c>
      <c r="AZ213" s="222"/>
      <c r="BA213" s="219">
        <v>65543.839999999997</v>
      </c>
      <c r="BB213" s="219">
        <v>418782.91</v>
      </c>
      <c r="BC213" s="219">
        <v>369274.5</v>
      </c>
      <c r="BD213" s="219">
        <v>49508.41</v>
      </c>
      <c r="BE213" s="222"/>
      <c r="BF213" s="222"/>
      <c r="BG213" s="219">
        <v>89075.85</v>
      </c>
      <c r="BH213" s="219">
        <v>65870.98</v>
      </c>
      <c r="BI213" s="219">
        <v>9831</v>
      </c>
      <c r="BJ213" s="219">
        <v>35392.980000000003</v>
      </c>
      <c r="BK213" s="219">
        <v>20647</v>
      </c>
      <c r="BL213" s="180">
        <v>235543.84</v>
      </c>
      <c r="BM213" s="180">
        <v>65543.839999999997</v>
      </c>
      <c r="BN213" s="181"/>
      <c r="BO213" s="181"/>
      <c r="BP213" s="180">
        <v>170000</v>
      </c>
      <c r="BQ213" s="181"/>
      <c r="BR213" s="181"/>
    </row>
    <row r="214" spans="1:70" ht="11.25" hidden="1" customHeight="1" outlineLevel="2" x14ac:dyDescent="0.2">
      <c r="A214" s="184" t="s">
        <v>424</v>
      </c>
      <c r="B214" s="179">
        <v>79</v>
      </c>
      <c r="C214" s="179">
        <v>632</v>
      </c>
      <c r="D214" s="180">
        <v>77720.36</v>
      </c>
      <c r="E214" s="219">
        <v>688907.79</v>
      </c>
      <c r="F214" s="222"/>
      <c r="G214" s="219">
        <v>302499.36</v>
      </c>
      <c r="H214" s="222"/>
      <c r="I214" s="222"/>
      <c r="J214" s="222"/>
      <c r="K214" s="222"/>
      <c r="L214" s="222"/>
      <c r="M214" s="219">
        <v>30249.94</v>
      </c>
      <c r="N214" s="222"/>
      <c r="O214" s="222"/>
      <c r="P214" s="219">
        <v>18387.22</v>
      </c>
      <c r="Q214" s="222"/>
      <c r="R214" s="219">
        <v>86147.5</v>
      </c>
      <c r="S214" s="222"/>
      <c r="T214" s="222"/>
      <c r="U214" s="222"/>
      <c r="V214" s="219">
        <v>77079.210000000006</v>
      </c>
      <c r="W214" s="219">
        <v>4230.4799999999996</v>
      </c>
      <c r="X214" s="222"/>
      <c r="Y214" s="222"/>
      <c r="Z214" s="222"/>
      <c r="AA214" s="219">
        <v>45968.04</v>
      </c>
      <c r="AB214" s="222"/>
      <c r="AC214" s="222"/>
      <c r="AD214" s="222"/>
      <c r="AE214" s="222"/>
      <c r="AF214" s="222"/>
      <c r="AG214" s="219">
        <v>30398</v>
      </c>
      <c r="AH214" s="222"/>
      <c r="AI214" s="222"/>
      <c r="AJ214" s="219">
        <v>77526.67</v>
      </c>
      <c r="AK214" s="222"/>
      <c r="AL214" s="221">
        <v>500</v>
      </c>
      <c r="AM214" s="219">
        <v>24802.29</v>
      </c>
      <c r="AN214" s="222"/>
      <c r="AO214" s="222"/>
      <c r="AP214" s="222"/>
      <c r="AQ214" s="222"/>
      <c r="AR214" s="222"/>
      <c r="AS214" s="219">
        <v>4585.3900000000003</v>
      </c>
      <c r="AT214" s="219">
        <v>1192</v>
      </c>
      <c r="AU214" s="222"/>
      <c r="AV214" s="222"/>
      <c r="AW214" s="222"/>
      <c r="AX214" s="222"/>
      <c r="AY214" s="222"/>
      <c r="AZ214" s="222"/>
      <c r="BA214" s="219">
        <v>46446.99</v>
      </c>
      <c r="BB214" s="219">
        <v>410445.12</v>
      </c>
      <c r="BC214" s="219">
        <v>309057.91999999998</v>
      </c>
      <c r="BD214" s="219">
        <v>101387.2</v>
      </c>
      <c r="BE214" s="222"/>
      <c r="BF214" s="222"/>
      <c r="BG214" s="219">
        <v>54218.400000000001</v>
      </c>
      <c r="BH214" s="219">
        <v>46679.17</v>
      </c>
      <c r="BI214" s="219">
        <v>6967</v>
      </c>
      <c r="BJ214" s="219">
        <v>25081.17</v>
      </c>
      <c r="BK214" s="219">
        <v>14631</v>
      </c>
      <c r="BL214" s="180">
        <v>216446.99</v>
      </c>
      <c r="BM214" s="180">
        <v>46446.99</v>
      </c>
      <c r="BN214" s="181"/>
      <c r="BO214" s="181"/>
      <c r="BP214" s="180">
        <v>170000</v>
      </c>
      <c r="BQ214" s="181"/>
      <c r="BR214" s="181"/>
    </row>
    <row r="215" spans="1:70" ht="11.25" hidden="1" customHeight="1" outlineLevel="2" x14ac:dyDescent="0.2">
      <c r="A215" s="184" t="s">
        <v>425</v>
      </c>
      <c r="B215" s="179">
        <v>79</v>
      </c>
      <c r="C215" s="179">
        <v>632</v>
      </c>
      <c r="D215" s="180">
        <v>63336.57</v>
      </c>
      <c r="E215" s="219">
        <v>546295.47</v>
      </c>
      <c r="F215" s="222"/>
      <c r="G215" s="219">
        <v>260979.84</v>
      </c>
      <c r="H215" s="222"/>
      <c r="I215" s="222"/>
      <c r="J215" s="222"/>
      <c r="K215" s="222"/>
      <c r="L215" s="222"/>
      <c r="M215" s="219">
        <v>26097.99</v>
      </c>
      <c r="N215" s="222">
        <v>75750</v>
      </c>
      <c r="O215" s="222"/>
      <c r="P215" s="219">
        <v>23428.880000000001</v>
      </c>
      <c r="Q215" s="222"/>
      <c r="R215" s="222"/>
      <c r="S215" s="222"/>
      <c r="T215" s="222"/>
      <c r="U215" s="222"/>
      <c r="V215" s="219">
        <v>50020.639999999999</v>
      </c>
      <c r="W215" s="219">
        <v>5400</v>
      </c>
      <c r="X215" s="222"/>
      <c r="Y215" s="222"/>
      <c r="Z215" s="222"/>
      <c r="AA215" s="219">
        <v>58572.18</v>
      </c>
      <c r="AB215" s="222"/>
      <c r="AC215" s="222"/>
      <c r="AD215" s="222"/>
      <c r="AE215" s="222"/>
      <c r="AF215" s="222"/>
      <c r="AG215" s="219">
        <v>30398</v>
      </c>
      <c r="AH215" s="222"/>
      <c r="AI215" s="222"/>
      <c r="AJ215" s="219">
        <v>88731.77</v>
      </c>
      <c r="AK215" s="219">
        <v>1000</v>
      </c>
      <c r="AL215" s="219">
        <v>1000</v>
      </c>
      <c r="AM215" s="219">
        <v>21298.37</v>
      </c>
      <c r="AN215" s="222"/>
      <c r="AO215" s="222"/>
      <c r="AP215" s="222"/>
      <c r="AQ215" s="222"/>
      <c r="AR215" s="222"/>
      <c r="AS215" s="219">
        <v>4196.0600000000004</v>
      </c>
      <c r="AT215" s="219">
        <v>1192</v>
      </c>
      <c r="AU215" s="222"/>
      <c r="AV215" s="222"/>
      <c r="AW215" s="222"/>
      <c r="AX215" s="219">
        <v>14709.1</v>
      </c>
      <c r="AY215" s="219">
        <v>2782.5</v>
      </c>
      <c r="AZ215" s="222"/>
      <c r="BA215" s="219">
        <v>42553.74</v>
      </c>
      <c r="BB215" s="219">
        <v>315752.65999999997</v>
      </c>
      <c r="BC215" s="219">
        <v>288394.46000000002</v>
      </c>
      <c r="BD215" s="219">
        <v>27358.2</v>
      </c>
      <c r="BE215" s="222"/>
      <c r="BF215" s="222"/>
      <c r="BG215" s="219">
        <v>84389.440000000002</v>
      </c>
      <c r="BH215" s="219">
        <v>42765.440000000002</v>
      </c>
      <c r="BI215" s="219">
        <v>6382</v>
      </c>
      <c r="BJ215" s="219">
        <v>22978.44</v>
      </c>
      <c r="BK215" s="219">
        <v>13405</v>
      </c>
      <c r="BL215" s="180">
        <v>212553.74</v>
      </c>
      <c r="BM215" s="180">
        <v>42553.74</v>
      </c>
      <c r="BN215" s="181"/>
      <c r="BO215" s="181"/>
      <c r="BP215" s="180">
        <v>170000</v>
      </c>
      <c r="BQ215" s="181"/>
      <c r="BR215" s="181"/>
    </row>
    <row r="216" spans="1:70" ht="11.25" hidden="1" customHeight="1" outlineLevel="2" x14ac:dyDescent="0.2">
      <c r="A216" s="184" t="s">
        <v>426</v>
      </c>
      <c r="B216" s="179">
        <v>79</v>
      </c>
      <c r="C216" s="179">
        <v>632</v>
      </c>
      <c r="D216" s="180">
        <v>64431.17</v>
      </c>
      <c r="E216" s="219">
        <v>578310.53</v>
      </c>
      <c r="F216" s="222"/>
      <c r="G216" s="219">
        <v>311380.15999999997</v>
      </c>
      <c r="H216" s="222"/>
      <c r="I216" s="222"/>
      <c r="J216" s="222"/>
      <c r="K216" s="222"/>
      <c r="L216" s="222"/>
      <c r="M216" s="219">
        <v>31138.02</v>
      </c>
      <c r="N216" s="222"/>
      <c r="O216" s="222"/>
      <c r="P216" s="219">
        <v>20671.46</v>
      </c>
      <c r="Q216" s="222"/>
      <c r="R216" s="222"/>
      <c r="S216" s="222"/>
      <c r="T216" s="222"/>
      <c r="U216" s="222"/>
      <c r="V216" s="219">
        <v>61001.47</v>
      </c>
      <c r="W216" s="219">
        <v>5400</v>
      </c>
      <c r="X216" s="222"/>
      <c r="Y216" s="222"/>
      <c r="Z216" s="222"/>
      <c r="AA216" s="219">
        <v>51678.64</v>
      </c>
      <c r="AB216" s="222"/>
      <c r="AC216" s="222"/>
      <c r="AD216" s="222"/>
      <c r="AE216" s="222"/>
      <c r="AF216" s="222"/>
      <c r="AG216" s="219">
        <v>26821</v>
      </c>
      <c r="AH216" s="222"/>
      <c r="AI216" s="222"/>
      <c r="AJ216" s="219">
        <v>62539.41</v>
      </c>
      <c r="AK216" s="219">
        <v>1000</v>
      </c>
      <c r="AL216" s="222"/>
      <c r="AM216" s="219">
        <v>18366.28</v>
      </c>
      <c r="AN216" s="222"/>
      <c r="AO216" s="222"/>
      <c r="AP216" s="222"/>
      <c r="AQ216" s="222"/>
      <c r="AR216" s="222"/>
      <c r="AS216" s="219">
        <v>3877.26</v>
      </c>
      <c r="AT216" s="222"/>
      <c r="AU216" s="222"/>
      <c r="AV216" s="222"/>
      <c r="AW216" s="222"/>
      <c r="AX216" s="222"/>
      <c r="AY216" s="222"/>
      <c r="AZ216" s="222"/>
      <c r="BA216" s="219">
        <v>39295.870000000003</v>
      </c>
      <c r="BB216" s="219">
        <v>311835.59999999998</v>
      </c>
      <c r="BC216" s="219">
        <v>287696.7</v>
      </c>
      <c r="BD216" s="219">
        <v>24138.9</v>
      </c>
      <c r="BE216" s="222"/>
      <c r="BF216" s="222"/>
      <c r="BG216" s="219">
        <v>83014.75</v>
      </c>
      <c r="BH216" s="219">
        <v>39491.97</v>
      </c>
      <c r="BI216" s="219">
        <v>5894</v>
      </c>
      <c r="BJ216" s="219">
        <v>21219.97</v>
      </c>
      <c r="BK216" s="219">
        <v>12378</v>
      </c>
      <c r="BL216" s="180">
        <v>209295.87</v>
      </c>
      <c r="BM216" s="180">
        <v>39295.870000000003</v>
      </c>
      <c r="BN216" s="181"/>
      <c r="BO216" s="181"/>
      <c r="BP216" s="180">
        <v>170000</v>
      </c>
      <c r="BQ216" s="181"/>
      <c r="BR216" s="181"/>
    </row>
    <row r="217" spans="1:70" ht="11.25" hidden="1" customHeight="1" outlineLevel="2" x14ac:dyDescent="0.2">
      <c r="A217" s="184" t="s">
        <v>427</v>
      </c>
      <c r="B217" s="179">
        <v>75</v>
      </c>
      <c r="C217" s="179">
        <v>600</v>
      </c>
      <c r="D217" s="180">
        <v>54644.91</v>
      </c>
      <c r="E217" s="219">
        <v>623349.56999999995</v>
      </c>
      <c r="F217" s="222"/>
      <c r="G217" s="219">
        <v>341053.2</v>
      </c>
      <c r="H217" s="222"/>
      <c r="I217" s="222"/>
      <c r="J217" s="222"/>
      <c r="K217" s="222"/>
      <c r="L217" s="222"/>
      <c r="M217" s="219">
        <v>34105.32</v>
      </c>
      <c r="N217" s="219">
        <v>17827.240000000002</v>
      </c>
      <c r="O217" s="222"/>
      <c r="P217" s="219">
        <v>22242.6</v>
      </c>
      <c r="Q217" s="222"/>
      <c r="R217" s="222"/>
      <c r="S217" s="222"/>
      <c r="T217" s="222"/>
      <c r="U217" s="222"/>
      <c r="V217" s="219">
        <v>47487.94</v>
      </c>
      <c r="W217" s="219">
        <v>5082.3500000000004</v>
      </c>
      <c r="X217" s="222"/>
      <c r="Y217" s="222"/>
      <c r="Z217" s="222"/>
      <c r="AA217" s="219">
        <v>55606.5</v>
      </c>
      <c r="AB217" s="222"/>
      <c r="AC217" s="222"/>
      <c r="AD217" s="222"/>
      <c r="AE217" s="222"/>
      <c r="AF217" s="222"/>
      <c r="AG217" s="219">
        <v>30398</v>
      </c>
      <c r="AH217" s="222"/>
      <c r="AI217" s="222"/>
      <c r="AJ217" s="219">
        <v>103428.04</v>
      </c>
      <c r="AK217" s="219">
        <v>1000</v>
      </c>
      <c r="AL217" s="219">
        <v>1000</v>
      </c>
      <c r="AM217" s="219">
        <v>21098.2</v>
      </c>
      <c r="AN217" s="222"/>
      <c r="AO217" s="222"/>
      <c r="AP217" s="222"/>
      <c r="AQ217" s="222"/>
      <c r="AR217" s="222"/>
      <c r="AS217" s="219">
        <v>3995.55</v>
      </c>
      <c r="AT217" s="219">
        <v>1192</v>
      </c>
      <c r="AU217" s="222"/>
      <c r="AV217" s="222"/>
      <c r="AW217" s="222"/>
      <c r="AX217" s="219">
        <v>32810.959999999999</v>
      </c>
      <c r="AY217" s="222"/>
      <c r="AZ217" s="222"/>
      <c r="BA217" s="219">
        <v>42331.33</v>
      </c>
      <c r="BB217" s="219">
        <v>286709.90000000002</v>
      </c>
      <c r="BC217" s="219">
        <v>259351.7</v>
      </c>
      <c r="BD217" s="219">
        <v>27358.2</v>
      </c>
      <c r="BE217" s="222"/>
      <c r="BF217" s="222"/>
      <c r="BG217" s="219">
        <v>87820.2</v>
      </c>
      <c r="BH217" s="219">
        <v>42542.28</v>
      </c>
      <c r="BI217" s="219">
        <v>6349</v>
      </c>
      <c r="BJ217" s="219">
        <v>22858.28</v>
      </c>
      <c r="BK217" s="219">
        <v>13335</v>
      </c>
      <c r="BL217" s="180">
        <v>212331.33</v>
      </c>
      <c r="BM217" s="180">
        <v>42331.33</v>
      </c>
      <c r="BN217" s="181"/>
      <c r="BO217" s="181"/>
      <c r="BP217" s="180">
        <v>170000</v>
      </c>
      <c r="BQ217" s="181"/>
      <c r="BR217" s="181"/>
    </row>
    <row r="218" spans="1:70" ht="11.25" hidden="1" customHeight="1" outlineLevel="2" x14ac:dyDescent="0.2">
      <c r="A218" s="184" t="s">
        <v>415</v>
      </c>
      <c r="B218" s="179">
        <v>79</v>
      </c>
      <c r="C218" s="179">
        <v>632</v>
      </c>
      <c r="D218" s="180">
        <v>68472.92</v>
      </c>
      <c r="E218" s="219">
        <v>515161.1</v>
      </c>
      <c r="F218" s="222"/>
      <c r="G218" s="219">
        <v>305465.03999999998</v>
      </c>
      <c r="H218" s="222"/>
      <c r="I218" s="222"/>
      <c r="J218" s="222"/>
      <c r="K218" s="222"/>
      <c r="L218" s="222"/>
      <c r="M218" s="219">
        <v>30546.51</v>
      </c>
      <c r="N218" s="222"/>
      <c r="O218" s="222"/>
      <c r="P218" s="219">
        <v>23428.880000000001</v>
      </c>
      <c r="Q218" s="222"/>
      <c r="R218" s="222"/>
      <c r="S218" s="222"/>
      <c r="T218" s="222"/>
      <c r="U218" s="222"/>
      <c r="V218" s="219">
        <v>50020.639999999999</v>
      </c>
      <c r="W218" s="219">
        <v>5400</v>
      </c>
      <c r="X218" s="222"/>
      <c r="Y218" s="222"/>
      <c r="Z218" s="222"/>
      <c r="AA218" s="219">
        <v>58572.18</v>
      </c>
      <c r="AB218" s="222"/>
      <c r="AC218" s="222"/>
      <c r="AD218" s="222"/>
      <c r="AE218" s="222"/>
      <c r="AF218" s="222"/>
      <c r="AG218" s="222"/>
      <c r="AH218" s="222"/>
      <c r="AI218" s="222"/>
      <c r="AJ218" s="219">
        <v>117424.49</v>
      </c>
      <c r="AK218" s="219">
        <v>1000</v>
      </c>
      <c r="AL218" s="219">
        <v>1000</v>
      </c>
      <c r="AM218" s="219">
        <v>18562.55</v>
      </c>
      <c r="AN218" s="222"/>
      <c r="AO218" s="219">
        <v>42348</v>
      </c>
      <c r="AP218" s="222"/>
      <c r="AQ218" s="222"/>
      <c r="AR218" s="222"/>
      <c r="AS218" s="222"/>
      <c r="AT218" s="222"/>
      <c r="AU218" s="222"/>
      <c r="AV218" s="222"/>
      <c r="AW218" s="222"/>
      <c r="AX218" s="219">
        <v>15000</v>
      </c>
      <c r="AY218" s="222"/>
      <c r="AZ218" s="222"/>
      <c r="BA218" s="219">
        <v>39513.94</v>
      </c>
      <c r="BB218" s="219">
        <v>274640.61</v>
      </c>
      <c r="BC218" s="219">
        <v>274640.61</v>
      </c>
      <c r="BD218" s="222"/>
      <c r="BE218" s="222"/>
      <c r="BF218" s="222"/>
      <c r="BG218" s="219">
        <v>71547.12</v>
      </c>
      <c r="BH218" s="219">
        <v>39710.410000000003</v>
      </c>
      <c r="BI218" s="219">
        <v>5926</v>
      </c>
      <c r="BJ218" s="219">
        <v>21337.41</v>
      </c>
      <c r="BK218" s="219">
        <v>12447</v>
      </c>
      <c r="BL218" s="180">
        <v>209513.94</v>
      </c>
      <c r="BM218" s="180">
        <v>39513.94</v>
      </c>
      <c r="BN218" s="181"/>
      <c r="BO218" s="181"/>
      <c r="BP218" s="180">
        <v>170000</v>
      </c>
      <c r="BQ218" s="181"/>
      <c r="BR218" s="181"/>
    </row>
    <row r="219" spans="1:70" ht="11.25" hidden="1" customHeight="1" outlineLevel="2" x14ac:dyDescent="0.2">
      <c r="A219" s="184" t="s">
        <v>429</v>
      </c>
      <c r="B219" s="179">
        <v>79</v>
      </c>
      <c r="C219" s="179">
        <v>632</v>
      </c>
      <c r="D219" s="180">
        <v>99468.39</v>
      </c>
      <c r="E219" s="219">
        <v>840958.4</v>
      </c>
      <c r="F219" s="219">
        <v>581064</v>
      </c>
      <c r="G219" s="222"/>
      <c r="H219" s="222"/>
      <c r="I219" s="222"/>
      <c r="J219" s="222"/>
      <c r="K219" s="222"/>
      <c r="L219" s="222"/>
      <c r="M219" s="219">
        <v>58106.400000000001</v>
      </c>
      <c r="N219" s="222"/>
      <c r="O219" s="222"/>
      <c r="P219" s="222"/>
      <c r="Q219" s="222"/>
      <c r="R219" s="222"/>
      <c r="S219" s="222"/>
      <c r="T219" s="222"/>
      <c r="U219" s="222"/>
      <c r="V219" s="222"/>
      <c r="W219" s="219">
        <v>5400</v>
      </c>
      <c r="X219" s="222"/>
      <c r="Y219" s="222"/>
      <c r="Z219" s="222"/>
      <c r="AA219" s="222"/>
      <c r="AB219" s="222"/>
      <c r="AC219" s="222"/>
      <c r="AD219" s="222"/>
      <c r="AE219" s="219">
        <v>96844</v>
      </c>
      <c r="AF219" s="222"/>
      <c r="AG219" s="219">
        <v>48422</v>
      </c>
      <c r="AH219" s="222"/>
      <c r="AI219" s="222"/>
      <c r="AJ219" s="219">
        <v>133667.35</v>
      </c>
      <c r="AK219" s="219">
        <v>2000</v>
      </c>
      <c r="AL219" s="219">
        <v>3000</v>
      </c>
      <c r="AM219" s="219">
        <v>34910.18</v>
      </c>
      <c r="AN219" s="222"/>
      <c r="AO219" s="222"/>
      <c r="AP219" s="222"/>
      <c r="AQ219" s="222"/>
      <c r="AR219" s="222"/>
      <c r="AS219" s="219">
        <v>5670.94</v>
      </c>
      <c r="AT219" s="219">
        <v>1192</v>
      </c>
      <c r="AU219" s="222"/>
      <c r="AV219" s="222"/>
      <c r="AW219" s="222"/>
      <c r="AX219" s="219">
        <v>22979.71</v>
      </c>
      <c r="AY219" s="219">
        <v>6236.56</v>
      </c>
      <c r="AZ219" s="222"/>
      <c r="BA219" s="219">
        <v>57677.96</v>
      </c>
      <c r="BB219" s="219">
        <v>447436.11</v>
      </c>
      <c r="BC219" s="219">
        <v>403867.11</v>
      </c>
      <c r="BD219" s="219">
        <v>43569</v>
      </c>
      <c r="BE219" s="222"/>
      <c r="BF219" s="222"/>
      <c r="BG219" s="219">
        <v>95144.53</v>
      </c>
      <c r="BH219" s="219">
        <v>57965.64</v>
      </c>
      <c r="BI219" s="219">
        <v>8651</v>
      </c>
      <c r="BJ219" s="219">
        <v>31145.64</v>
      </c>
      <c r="BK219" s="219">
        <v>18169</v>
      </c>
      <c r="BL219" s="180">
        <v>227677.96</v>
      </c>
      <c r="BM219" s="180">
        <v>57677.96</v>
      </c>
      <c r="BN219" s="181"/>
      <c r="BO219" s="181"/>
      <c r="BP219" s="180">
        <v>170000</v>
      </c>
      <c r="BQ219" s="181"/>
      <c r="BR219" s="181"/>
    </row>
    <row r="220" spans="1:70" ht="11.25" hidden="1" customHeight="1" outlineLevel="2" x14ac:dyDescent="0.2">
      <c r="A220" s="184" t="s">
        <v>430</v>
      </c>
      <c r="B220" s="179">
        <v>75</v>
      </c>
      <c r="C220" s="179">
        <v>600</v>
      </c>
      <c r="D220" s="180">
        <v>64148.17</v>
      </c>
      <c r="E220" s="219">
        <v>573715.18000000005</v>
      </c>
      <c r="F220" s="222"/>
      <c r="G220" s="219">
        <v>253814.08</v>
      </c>
      <c r="H220" s="222"/>
      <c r="I220" s="222"/>
      <c r="J220" s="222"/>
      <c r="K220" s="222"/>
      <c r="L220" s="222"/>
      <c r="M220" s="219">
        <v>25381.41</v>
      </c>
      <c r="N220" s="219">
        <v>16610.12</v>
      </c>
      <c r="O220" s="222"/>
      <c r="P220" s="219">
        <v>19624.8</v>
      </c>
      <c r="Q220" s="222"/>
      <c r="R220" s="222"/>
      <c r="S220" s="222"/>
      <c r="T220" s="222"/>
      <c r="U220" s="222"/>
      <c r="V220" s="219">
        <v>57912.79</v>
      </c>
      <c r="W220" s="219">
        <v>5130</v>
      </c>
      <c r="X220" s="222"/>
      <c r="Y220" s="222"/>
      <c r="Z220" s="222"/>
      <c r="AA220" s="219">
        <v>49062</v>
      </c>
      <c r="AB220" s="222"/>
      <c r="AC220" s="222"/>
      <c r="AD220" s="222"/>
      <c r="AE220" s="222"/>
      <c r="AF220" s="222"/>
      <c r="AG220" s="219">
        <v>26821</v>
      </c>
      <c r="AH220" s="222"/>
      <c r="AI220" s="222"/>
      <c r="AJ220" s="219">
        <v>65180.29</v>
      </c>
      <c r="AK220" s="219">
        <v>2000</v>
      </c>
      <c r="AL220" s="219">
        <v>1000</v>
      </c>
      <c r="AM220" s="219">
        <v>18193.02</v>
      </c>
      <c r="AN220" s="222"/>
      <c r="AO220" s="222"/>
      <c r="AP220" s="222"/>
      <c r="AQ220" s="222"/>
      <c r="AR220" s="222"/>
      <c r="AS220" s="219">
        <v>3691.91</v>
      </c>
      <c r="AT220" s="219">
        <v>1192</v>
      </c>
      <c r="AU220" s="222"/>
      <c r="AV220" s="222"/>
      <c r="AW220" s="222"/>
      <c r="AX220" s="222"/>
      <c r="AY220" s="222"/>
      <c r="AZ220" s="222"/>
      <c r="BA220" s="219">
        <v>39103.360000000001</v>
      </c>
      <c r="BB220" s="219">
        <v>308284.64</v>
      </c>
      <c r="BC220" s="219">
        <v>284145.74</v>
      </c>
      <c r="BD220" s="219">
        <v>24138.9</v>
      </c>
      <c r="BE220" s="222"/>
      <c r="BF220" s="222"/>
      <c r="BG220" s="219">
        <v>81716.75</v>
      </c>
      <c r="BH220" s="219">
        <v>39298.370000000003</v>
      </c>
      <c r="BI220" s="219">
        <v>5865</v>
      </c>
      <c r="BJ220" s="219">
        <v>21115.37</v>
      </c>
      <c r="BK220" s="219">
        <v>12318</v>
      </c>
      <c r="BL220" s="180">
        <v>209103.35999999999</v>
      </c>
      <c r="BM220" s="180">
        <v>39103.360000000001</v>
      </c>
      <c r="BN220" s="181"/>
      <c r="BO220" s="181"/>
      <c r="BP220" s="180">
        <v>170000</v>
      </c>
      <c r="BQ220" s="181"/>
      <c r="BR220" s="181"/>
    </row>
    <row r="221" spans="1:70" ht="11.25" customHeight="1" outlineLevel="1" collapsed="1" x14ac:dyDescent="0.2">
      <c r="A221" s="218" t="s">
        <v>431</v>
      </c>
      <c r="B221" s="215">
        <v>843</v>
      </c>
      <c r="C221" s="216">
        <v>6665</v>
      </c>
      <c r="D221" s="216">
        <v>760853.8</v>
      </c>
      <c r="E221" s="216">
        <v>16740242.48</v>
      </c>
      <c r="F221" s="217"/>
      <c r="G221" s="216">
        <v>3697156.87</v>
      </c>
      <c r="H221" s="217"/>
      <c r="I221" s="216">
        <v>17247.48</v>
      </c>
      <c r="J221" s="216">
        <v>47568</v>
      </c>
      <c r="K221" s="217"/>
      <c r="L221" s="217"/>
      <c r="M221" s="216">
        <v>369715.75</v>
      </c>
      <c r="N221" s="216">
        <v>348249</v>
      </c>
      <c r="O221" s="217"/>
      <c r="P221" s="216">
        <v>299344.49</v>
      </c>
      <c r="Q221" s="217"/>
      <c r="R221" s="216">
        <v>294553.36</v>
      </c>
      <c r="S221" s="216">
        <v>67546.28</v>
      </c>
      <c r="T221" s="217"/>
      <c r="U221" s="217"/>
      <c r="V221" s="216">
        <v>1517276.47</v>
      </c>
      <c r="W221" s="216">
        <v>69098.33</v>
      </c>
      <c r="X221" s="217"/>
      <c r="Y221" s="217"/>
      <c r="Z221" s="216">
        <v>15000</v>
      </c>
      <c r="AA221" s="216">
        <v>731910.82</v>
      </c>
      <c r="AB221" s="216">
        <v>14542.62</v>
      </c>
      <c r="AC221" s="217"/>
      <c r="AD221" s="217"/>
      <c r="AE221" s="217"/>
      <c r="AF221" s="217"/>
      <c r="AG221" s="216">
        <v>312264</v>
      </c>
      <c r="AH221" s="217"/>
      <c r="AI221" s="217"/>
      <c r="AJ221" s="216">
        <v>1140825.44</v>
      </c>
      <c r="AK221" s="217"/>
      <c r="AL221" s="217"/>
      <c r="AM221" s="216"/>
      <c r="AN221" s="217"/>
      <c r="AO221" s="217">
        <v>302293.28999999998</v>
      </c>
      <c r="AP221" s="217"/>
      <c r="AQ221" s="217"/>
      <c r="AR221" s="217"/>
      <c r="AS221" s="216"/>
      <c r="AT221" s="216">
        <v>63864.35</v>
      </c>
      <c r="AU221" s="216">
        <v>14900</v>
      </c>
      <c r="AV221" s="217">
        <v>7682.92</v>
      </c>
      <c r="AW221" s="217"/>
      <c r="AX221" s="216"/>
      <c r="AY221" s="216">
        <v>115298.21</v>
      </c>
      <c r="AZ221" s="216">
        <v>17864.650000000001</v>
      </c>
      <c r="BA221" s="216">
        <v>7084.48</v>
      </c>
      <c r="BB221" s="216">
        <v>611837.54</v>
      </c>
      <c r="BC221" s="216">
        <v>5327570.84</v>
      </c>
      <c r="BD221" s="216">
        <v>4677171.26</v>
      </c>
      <c r="BE221" s="217">
        <v>650399.57999999996</v>
      </c>
      <c r="BF221" s="217"/>
      <c r="BG221" s="216"/>
      <c r="BH221" s="216">
        <v>1666500.44</v>
      </c>
      <c r="BI221" s="216">
        <v>211277</v>
      </c>
      <c r="BJ221" s="216">
        <v>919085.44</v>
      </c>
      <c r="BK221" s="216">
        <v>536138</v>
      </c>
      <c r="BL221" s="174">
        <v>217201</v>
      </c>
      <c r="BM221" s="174">
        <v>489247.08</v>
      </c>
      <c r="BN221" s="175"/>
      <c r="BO221" s="174">
        <v>591676.82999999996</v>
      </c>
      <c r="BP221" s="174">
        <v>1905583.62</v>
      </c>
      <c r="BQ221" s="175"/>
      <c r="BR221" s="175"/>
    </row>
    <row r="222" spans="1:70" ht="11.25" hidden="1" customHeight="1" outlineLevel="2" x14ac:dyDescent="0.2">
      <c r="A222" s="184" t="s">
        <v>341</v>
      </c>
      <c r="B222" s="179">
        <v>68</v>
      </c>
      <c r="C222" s="179">
        <v>544</v>
      </c>
      <c r="D222" s="180">
        <v>-6020.1</v>
      </c>
      <c r="E222" s="219">
        <v>351819.7</v>
      </c>
      <c r="F222" s="222"/>
      <c r="G222" s="219">
        <v>177931.51999999999</v>
      </c>
      <c r="H222" s="222"/>
      <c r="I222" s="222"/>
      <c r="J222" s="222"/>
      <c r="K222" s="222"/>
      <c r="L222" s="222"/>
      <c r="M222" s="219">
        <v>17793.16</v>
      </c>
      <c r="N222" s="222"/>
      <c r="O222" s="222"/>
      <c r="P222" s="219">
        <v>17793.16</v>
      </c>
      <c r="Q222" s="222"/>
      <c r="R222" s="222"/>
      <c r="S222" s="222"/>
      <c r="T222" s="222"/>
      <c r="U222" s="222"/>
      <c r="V222" s="219">
        <v>89161.48</v>
      </c>
      <c r="W222" s="219">
        <v>4657.5</v>
      </c>
      <c r="X222" s="222"/>
      <c r="Y222" s="222"/>
      <c r="Z222" s="222"/>
      <c r="AA222" s="219">
        <v>44482.879999999997</v>
      </c>
      <c r="AB222" s="222"/>
      <c r="AC222" s="222"/>
      <c r="AD222" s="222"/>
      <c r="AE222" s="222"/>
      <c r="AF222" s="222"/>
      <c r="AG222" s="222"/>
      <c r="AH222" s="222"/>
      <c r="AI222" s="222"/>
      <c r="AJ222" s="219">
        <v>57585.05</v>
      </c>
      <c r="AK222" s="222"/>
      <c r="AL222" s="222"/>
      <c r="AM222" s="219">
        <v>14663.78</v>
      </c>
      <c r="AN222" s="222"/>
      <c r="AO222" s="222"/>
      <c r="AP222" s="222"/>
      <c r="AQ222" s="222"/>
      <c r="AR222" s="222"/>
      <c r="AS222" s="219">
        <v>3494.65</v>
      </c>
      <c r="AT222" s="219">
        <v>1192</v>
      </c>
      <c r="AU222" s="219">
        <v>1915.98</v>
      </c>
      <c r="AV222" s="222"/>
      <c r="AW222" s="222"/>
      <c r="AX222" s="222"/>
      <c r="AY222" s="222"/>
      <c r="AZ222" s="219">
        <v>1136.67</v>
      </c>
      <c r="BA222" s="219">
        <v>35181.97</v>
      </c>
      <c r="BB222" s="219">
        <v>196485.58</v>
      </c>
      <c r="BC222" s="219">
        <v>196485.58</v>
      </c>
      <c r="BD222" s="222"/>
      <c r="BE222" s="222"/>
      <c r="BF222" s="222"/>
      <c r="BG222" s="219">
        <v>91728.97</v>
      </c>
      <c r="BH222" s="219">
        <v>35414.589999999997</v>
      </c>
      <c r="BI222" s="219">
        <v>5277</v>
      </c>
      <c r="BJ222" s="219">
        <v>19033.59</v>
      </c>
      <c r="BK222" s="219">
        <v>11104</v>
      </c>
      <c r="BL222" s="180">
        <v>205181.97</v>
      </c>
      <c r="BM222" s="180">
        <v>35181.97</v>
      </c>
      <c r="BN222" s="181"/>
      <c r="BO222" s="181"/>
      <c r="BP222" s="180">
        <v>170000</v>
      </c>
      <c r="BQ222" s="181"/>
      <c r="BR222" s="181"/>
    </row>
    <row r="223" spans="1:70" ht="11.25" hidden="1" customHeight="1" outlineLevel="2" x14ac:dyDescent="0.2">
      <c r="A223" s="184" t="s">
        <v>432</v>
      </c>
      <c r="B223" s="179">
        <v>79</v>
      </c>
      <c r="C223" s="179">
        <v>632</v>
      </c>
      <c r="D223" s="180">
        <v>93948.75</v>
      </c>
      <c r="E223" s="219">
        <v>631887.02</v>
      </c>
      <c r="F223" s="222"/>
      <c r="G223" s="219">
        <v>266375.36</v>
      </c>
      <c r="H223" s="222"/>
      <c r="I223" s="222"/>
      <c r="J223" s="219">
        <v>31712</v>
      </c>
      <c r="K223" s="222"/>
      <c r="L223" s="222"/>
      <c r="M223" s="219">
        <v>26637.54</v>
      </c>
      <c r="N223" s="222"/>
      <c r="O223" s="222"/>
      <c r="P223" s="219">
        <v>26637.54</v>
      </c>
      <c r="Q223" s="222"/>
      <c r="R223" s="222"/>
      <c r="S223" s="222"/>
      <c r="T223" s="222"/>
      <c r="U223" s="222"/>
      <c r="V223" s="219">
        <v>173969.74</v>
      </c>
      <c r="W223" s="219">
        <v>5400</v>
      </c>
      <c r="X223" s="222"/>
      <c r="Y223" s="222"/>
      <c r="Z223" s="222"/>
      <c r="AA223" s="219">
        <v>66593.84</v>
      </c>
      <c r="AB223" s="222"/>
      <c r="AC223" s="222"/>
      <c r="AD223" s="222"/>
      <c r="AE223" s="222"/>
      <c r="AF223" s="222"/>
      <c r="AG223" s="219">
        <v>34561</v>
      </c>
      <c r="AH223" s="222"/>
      <c r="AI223" s="222"/>
      <c r="AJ223" s="219">
        <v>146356.09</v>
      </c>
      <c r="AK223" s="222"/>
      <c r="AL223" s="222"/>
      <c r="AM223" s="219">
        <v>39869.839999999997</v>
      </c>
      <c r="AN223" s="222"/>
      <c r="AO223" s="222"/>
      <c r="AP223" s="222"/>
      <c r="AQ223" s="222"/>
      <c r="AR223" s="222"/>
      <c r="AS223" s="219">
        <v>5934.31</v>
      </c>
      <c r="AT223" s="219">
        <v>1192</v>
      </c>
      <c r="AU223" s="222"/>
      <c r="AV223" s="222"/>
      <c r="AW223" s="222"/>
      <c r="AX223" s="219">
        <v>28367.4</v>
      </c>
      <c r="AY223" s="219">
        <v>7803.84</v>
      </c>
      <c r="AZ223" s="222"/>
      <c r="BA223" s="219">
        <v>63188.7</v>
      </c>
      <c r="BB223" s="219">
        <v>454600.41</v>
      </c>
      <c r="BC223" s="219">
        <v>423495.51</v>
      </c>
      <c r="BD223" s="219">
        <v>31104.9</v>
      </c>
      <c r="BE223" s="222"/>
      <c r="BF223" s="222"/>
      <c r="BG223" s="219">
        <v>124879.27</v>
      </c>
      <c r="BH223" s="219">
        <v>63505.34</v>
      </c>
      <c r="BI223" s="219">
        <v>9479</v>
      </c>
      <c r="BJ223" s="219">
        <v>34121.339999999997</v>
      </c>
      <c r="BK223" s="219">
        <v>19905</v>
      </c>
      <c r="BL223" s="180">
        <v>233188.7</v>
      </c>
      <c r="BM223" s="180">
        <v>63188.7</v>
      </c>
      <c r="BN223" s="181"/>
      <c r="BO223" s="181"/>
      <c r="BP223" s="180">
        <v>170000</v>
      </c>
      <c r="BQ223" s="181"/>
      <c r="BR223" s="181"/>
    </row>
    <row r="224" spans="1:70" ht="11.25" hidden="1" customHeight="1" outlineLevel="2" x14ac:dyDescent="0.2">
      <c r="A224" s="184" t="s">
        <v>433</v>
      </c>
      <c r="B224" s="181"/>
      <c r="C224" s="181"/>
      <c r="D224" s="180">
        <v>22885.41</v>
      </c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  <c r="AA224" s="222"/>
      <c r="AB224" s="222"/>
      <c r="AC224" s="222"/>
      <c r="AD224" s="222"/>
      <c r="AE224" s="222"/>
      <c r="AF224" s="222"/>
      <c r="AG224" s="222"/>
      <c r="AH224" s="222"/>
      <c r="AI224" s="222"/>
      <c r="AJ224" s="250"/>
      <c r="AK224" s="222"/>
      <c r="AL224" s="222"/>
      <c r="AM224" s="222"/>
      <c r="AN224" s="222"/>
      <c r="AO224" s="222"/>
      <c r="AP224" s="222"/>
      <c r="AQ224" s="222"/>
      <c r="AR224" s="222"/>
      <c r="AS224" s="222"/>
      <c r="AT224" s="250"/>
      <c r="AU224" s="222"/>
      <c r="AV224" s="222"/>
      <c r="AW224" s="222"/>
      <c r="AX224" s="250"/>
      <c r="AY224" s="222"/>
      <c r="AZ224" s="222"/>
      <c r="BA224" s="222"/>
      <c r="BB224" s="219">
        <v>22885.41</v>
      </c>
      <c r="BC224" s="219">
        <v>22885.41</v>
      </c>
      <c r="BD224" s="222"/>
      <c r="BE224" s="222"/>
      <c r="BF224" s="222"/>
      <c r="BG224" s="222"/>
      <c r="BH224" s="222"/>
      <c r="BI224" s="222"/>
      <c r="BJ224" s="222"/>
      <c r="BK224" s="222"/>
      <c r="BL224" s="181"/>
      <c r="BM224" s="181"/>
      <c r="BN224" s="181"/>
      <c r="BO224" s="181"/>
      <c r="BP224" s="181"/>
      <c r="BQ224" s="181"/>
      <c r="BR224" s="181"/>
    </row>
    <row r="225" spans="1:70" ht="11.25" hidden="1" customHeight="1" outlineLevel="2" x14ac:dyDescent="0.2">
      <c r="A225" s="184" t="s">
        <v>435</v>
      </c>
      <c r="B225" s="179">
        <v>78</v>
      </c>
      <c r="C225" s="179">
        <v>624</v>
      </c>
      <c r="D225" s="180">
        <v>63650.49</v>
      </c>
      <c r="E225" s="219">
        <v>436256.41</v>
      </c>
      <c r="F225" s="222"/>
      <c r="G225" s="219">
        <v>204097.92000000001</v>
      </c>
      <c r="H225" s="222"/>
      <c r="I225" s="219">
        <v>5887.44</v>
      </c>
      <c r="J225" s="222"/>
      <c r="K225" s="222"/>
      <c r="L225" s="222"/>
      <c r="M225" s="219">
        <v>20409.8</v>
      </c>
      <c r="N225" s="222"/>
      <c r="O225" s="222"/>
      <c r="P225" s="219">
        <v>20409.8</v>
      </c>
      <c r="Q225" s="222"/>
      <c r="R225" s="222"/>
      <c r="S225" s="222"/>
      <c r="T225" s="222"/>
      <c r="U225" s="222"/>
      <c r="V225" s="219">
        <v>102273.47</v>
      </c>
      <c r="W225" s="219">
        <v>5332.5</v>
      </c>
      <c r="X225" s="222"/>
      <c r="Y225" s="222"/>
      <c r="Z225" s="222"/>
      <c r="AA225" s="219">
        <v>51024.480000000003</v>
      </c>
      <c r="AB225" s="222"/>
      <c r="AC225" s="222"/>
      <c r="AD225" s="222"/>
      <c r="AE225" s="222"/>
      <c r="AF225" s="222"/>
      <c r="AG225" s="219">
        <v>26821</v>
      </c>
      <c r="AH225" s="222"/>
      <c r="AI225" s="222"/>
      <c r="AJ225" s="219">
        <v>71390.97</v>
      </c>
      <c r="AK225" s="222"/>
      <c r="AL225" s="222"/>
      <c r="AM225" s="219">
        <v>22263.08</v>
      </c>
      <c r="AN225" s="222"/>
      <c r="AO225" s="222"/>
      <c r="AP225" s="222"/>
      <c r="AQ225" s="222"/>
      <c r="AR225" s="222"/>
      <c r="AS225" s="219">
        <v>4310.24</v>
      </c>
      <c r="AT225" s="219">
        <v>1192</v>
      </c>
      <c r="AU225" s="222"/>
      <c r="AV225" s="222"/>
      <c r="AW225" s="222"/>
      <c r="AX225" s="222"/>
      <c r="AY225" s="222"/>
      <c r="AZ225" s="222"/>
      <c r="BA225" s="219">
        <v>43625.65</v>
      </c>
      <c r="BB225" s="219">
        <v>336312.29</v>
      </c>
      <c r="BC225" s="219">
        <v>312173.39</v>
      </c>
      <c r="BD225" s="219">
        <v>24138.9</v>
      </c>
      <c r="BE225" s="222"/>
      <c r="BF225" s="222"/>
      <c r="BG225" s="219">
        <v>92203.64</v>
      </c>
      <c r="BH225" s="219">
        <v>43842.93</v>
      </c>
      <c r="BI225" s="219">
        <v>6543</v>
      </c>
      <c r="BJ225" s="219">
        <v>23558.93</v>
      </c>
      <c r="BK225" s="219">
        <v>13741</v>
      </c>
      <c r="BL225" s="180">
        <v>213625.65</v>
      </c>
      <c r="BM225" s="180">
        <v>43625.65</v>
      </c>
      <c r="BN225" s="181"/>
      <c r="BO225" s="181"/>
      <c r="BP225" s="180">
        <v>170000</v>
      </c>
      <c r="BQ225" s="181"/>
      <c r="BR225" s="181"/>
    </row>
    <row r="226" spans="1:70" ht="11.25" hidden="1" customHeight="1" outlineLevel="2" x14ac:dyDescent="0.2">
      <c r="A226" s="184" t="s">
        <v>436</v>
      </c>
      <c r="B226" s="179">
        <v>2</v>
      </c>
      <c r="C226" s="179">
        <v>16</v>
      </c>
      <c r="D226" s="180">
        <v>71456.75</v>
      </c>
      <c r="E226" s="219">
        <v>25957.89</v>
      </c>
      <c r="F226" s="222"/>
      <c r="G226" s="219">
        <v>5931.36</v>
      </c>
      <c r="H226" s="222"/>
      <c r="I226" s="222"/>
      <c r="J226" s="222"/>
      <c r="K226" s="222"/>
      <c r="L226" s="222"/>
      <c r="M226" s="221">
        <v>593.14</v>
      </c>
      <c r="N226" s="222"/>
      <c r="O226" s="222"/>
      <c r="P226" s="221">
        <v>593.14</v>
      </c>
      <c r="Q226" s="222"/>
      <c r="R226" s="222"/>
      <c r="S226" s="222"/>
      <c r="T226" s="222"/>
      <c r="U226" s="222"/>
      <c r="V226" s="219">
        <v>2679.79</v>
      </c>
      <c r="W226" s="221">
        <v>135</v>
      </c>
      <c r="X226" s="222"/>
      <c r="Y226" s="222"/>
      <c r="Z226" s="222"/>
      <c r="AA226" s="219">
        <v>1482.84</v>
      </c>
      <c r="AB226" s="219">
        <v>14542.62</v>
      </c>
      <c r="AC226" s="222"/>
      <c r="AD226" s="222"/>
      <c r="AE226" s="222"/>
      <c r="AF226" s="222"/>
      <c r="AG226" s="222"/>
      <c r="AH226" s="222"/>
      <c r="AI226" s="222"/>
      <c r="AJ226" s="219">
        <v>2595.79</v>
      </c>
      <c r="AK226" s="222"/>
      <c r="AL226" s="222"/>
      <c r="AM226" s="222"/>
      <c r="AN226" s="222"/>
      <c r="AO226" s="222"/>
      <c r="AP226" s="222"/>
      <c r="AQ226" s="222"/>
      <c r="AR226" s="222"/>
      <c r="AS226" s="222"/>
      <c r="AT226" s="222"/>
      <c r="AU226" s="222"/>
      <c r="AV226" s="222"/>
      <c r="AW226" s="222"/>
      <c r="AX226" s="222"/>
      <c r="AY226" s="222"/>
      <c r="AZ226" s="222"/>
      <c r="BA226" s="219">
        <v>2595.79</v>
      </c>
      <c r="BB226" s="219">
        <v>96273.11</v>
      </c>
      <c r="BC226" s="219">
        <v>71456.75</v>
      </c>
      <c r="BD226" s="219">
        <v>24816.36</v>
      </c>
      <c r="BE226" s="222"/>
      <c r="BF226" s="222"/>
      <c r="BG226" s="219">
        <v>-1454.26</v>
      </c>
      <c r="BH226" s="219">
        <v>4426.5</v>
      </c>
      <c r="BI226" s="221">
        <v>389</v>
      </c>
      <c r="BJ226" s="219">
        <v>2549.5</v>
      </c>
      <c r="BK226" s="219">
        <v>1488</v>
      </c>
      <c r="BL226" s="180">
        <v>25957.89</v>
      </c>
      <c r="BM226" s="180">
        <v>2595.79</v>
      </c>
      <c r="BN226" s="181"/>
      <c r="BO226" s="181"/>
      <c r="BP226" s="180">
        <v>23362.1</v>
      </c>
      <c r="BQ226" s="181"/>
      <c r="BR226" s="181"/>
    </row>
    <row r="227" spans="1:70" ht="11.25" hidden="1" customHeight="1" outlineLevel="2" x14ac:dyDescent="0.2">
      <c r="A227" s="184" t="s">
        <v>437</v>
      </c>
      <c r="B227" s="179">
        <v>79</v>
      </c>
      <c r="C227" s="179">
        <v>632</v>
      </c>
      <c r="D227" s="180">
        <v>52919.86</v>
      </c>
      <c r="E227" s="219">
        <v>447115.3</v>
      </c>
      <c r="F227" s="222"/>
      <c r="G227" s="219">
        <v>234288.72</v>
      </c>
      <c r="H227" s="222"/>
      <c r="I227" s="222"/>
      <c r="J227" s="222"/>
      <c r="K227" s="222"/>
      <c r="L227" s="222"/>
      <c r="M227" s="219">
        <v>23428.880000000001</v>
      </c>
      <c r="N227" s="222"/>
      <c r="O227" s="222"/>
      <c r="P227" s="219">
        <v>23428.880000000001</v>
      </c>
      <c r="Q227" s="222"/>
      <c r="R227" s="222"/>
      <c r="S227" s="222"/>
      <c r="T227" s="222"/>
      <c r="U227" s="222"/>
      <c r="V227" s="219">
        <v>71598.64</v>
      </c>
      <c r="W227" s="219">
        <v>5400</v>
      </c>
      <c r="X227" s="222"/>
      <c r="Y227" s="222"/>
      <c r="Z227" s="222"/>
      <c r="AA227" s="219">
        <v>58572.18</v>
      </c>
      <c r="AB227" s="222"/>
      <c r="AC227" s="222"/>
      <c r="AD227" s="222"/>
      <c r="AE227" s="222"/>
      <c r="AF227" s="222"/>
      <c r="AG227" s="219">
        <v>30398</v>
      </c>
      <c r="AH227" s="222"/>
      <c r="AI227" s="222"/>
      <c r="AJ227" s="219">
        <v>73555.77</v>
      </c>
      <c r="AK227" s="222"/>
      <c r="AL227" s="222"/>
      <c r="AM227" s="219">
        <v>23240.39</v>
      </c>
      <c r="AN227" s="222"/>
      <c r="AO227" s="222"/>
      <c r="AP227" s="222"/>
      <c r="AQ227" s="222"/>
      <c r="AR227" s="222"/>
      <c r="AS227" s="219">
        <v>4411.84</v>
      </c>
      <c r="AT227" s="219">
        <v>1192</v>
      </c>
      <c r="AU227" s="222"/>
      <c r="AV227" s="222"/>
      <c r="AW227" s="222"/>
      <c r="AX227" s="222"/>
      <c r="AY227" s="222"/>
      <c r="AZ227" s="222"/>
      <c r="BA227" s="219">
        <v>44711.54</v>
      </c>
      <c r="BB227" s="219">
        <v>332851.95</v>
      </c>
      <c r="BC227" s="219">
        <v>305493.75</v>
      </c>
      <c r="BD227" s="219">
        <v>27358.2</v>
      </c>
      <c r="BE227" s="222"/>
      <c r="BF227" s="222"/>
      <c r="BG227" s="219">
        <v>93627.44</v>
      </c>
      <c r="BH227" s="219">
        <v>44934.35</v>
      </c>
      <c r="BI227" s="219">
        <v>6706</v>
      </c>
      <c r="BJ227" s="219">
        <v>24143.35</v>
      </c>
      <c r="BK227" s="219">
        <v>14085</v>
      </c>
      <c r="BL227" s="180">
        <v>214711.54</v>
      </c>
      <c r="BM227" s="180">
        <v>44711.54</v>
      </c>
      <c r="BN227" s="181"/>
      <c r="BO227" s="181"/>
      <c r="BP227" s="180">
        <v>170000</v>
      </c>
      <c r="BQ227" s="181"/>
      <c r="BR227" s="181"/>
    </row>
    <row r="228" spans="1:70" ht="11.25" hidden="1" customHeight="1" outlineLevel="2" x14ac:dyDescent="0.2">
      <c r="A228" s="184" t="s">
        <v>438</v>
      </c>
      <c r="B228" s="179">
        <v>79</v>
      </c>
      <c r="C228" s="179">
        <v>632</v>
      </c>
      <c r="D228" s="180">
        <v>99434.92</v>
      </c>
      <c r="E228" s="219">
        <v>589291.89</v>
      </c>
      <c r="F228" s="222"/>
      <c r="G228" s="219">
        <v>192194.88</v>
      </c>
      <c r="H228" s="222"/>
      <c r="I228" s="219">
        <v>2528.88</v>
      </c>
      <c r="J228" s="222"/>
      <c r="K228" s="222"/>
      <c r="L228" s="222"/>
      <c r="M228" s="219">
        <v>19219.490000000002</v>
      </c>
      <c r="N228" s="222"/>
      <c r="O228" s="222"/>
      <c r="P228" s="219">
        <v>19219.490000000002</v>
      </c>
      <c r="Q228" s="222"/>
      <c r="R228" s="219">
        <v>117885.24</v>
      </c>
      <c r="S228" s="219">
        <v>26196.720000000001</v>
      </c>
      <c r="T228" s="222"/>
      <c r="U228" s="222"/>
      <c r="V228" s="219">
        <v>125522.47</v>
      </c>
      <c r="W228" s="219">
        <v>3915</v>
      </c>
      <c r="X228" s="222"/>
      <c r="Y228" s="222"/>
      <c r="Z228" s="222"/>
      <c r="AA228" s="219">
        <v>48048.72</v>
      </c>
      <c r="AB228" s="222"/>
      <c r="AC228" s="222"/>
      <c r="AD228" s="222"/>
      <c r="AE228" s="222"/>
      <c r="AF228" s="222"/>
      <c r="AG228" s="219">
        <v>34561</v>
      </c>
      <c r="AH228" s="222"/>
      <c r="AI228" s="222"/>
      <c r="AJ228" s="219">
        <v>101768.19</v>
      </c>
      <c r="AK228" s="222"/>
      <c r="AL228" s="222"/>
      <c r="AM228" s="219">
        <v>36036.28</v>
      </c>
      <c r="AN228" s="222"/>
      <c r="AO228" s="222"/>
      <c r="AP228" s="222"/>
      <c r="AQ228" s="222"/>
      <c r="AR228" s="222"/>
      <c r="AS228" s="219">
        <v>5610.72</v>
      </c>
      <c r="AT228" s="219">
        <v>1192</v>
      </c>
      <c r="AU228" s="222"/>
      <c r="AV228" s="222"/>
      <c r="AW228" s="222"/>
      <c r="AX228" s="222"/>
      <c r="AY228" s="222"/>
      <c r="AZ228" s="222"/>
      <c r="BA228" s="219">
        <v>58929.19</v>
      </c>
      <c r="BB228" s="219">
        <v>460575.55</v>
      </c>
      <c r="BC228" s="219">
        <v>309800.65000000002</v>
      </c>
      <c r="BD228" s="219">
        <v>150774.9</v>
      </c>
      <c r="BE228" s="222"/>
      <c r="BF228" s="222"/>
      <c r="BG228" s="219">
        <v>126383.07</v>
      </c>
      <c r="BH228" s="219">
        <v>59224.46</v>
      </c>
      <c r="BI228" s="219">
        <v>8840</v>
      </c>
      <c r="BJ228" s="219">
        <v>31822.46</v>
      </c>
      <c r="BK228" s="219">
        <v>18562</v>
      </c>
      <c r="BL228" s="180">
        <v>228929.19</v>
      </c>
      <c r="BM228" s="180">
        <v>58929.19</v>
      </c>
      <c r="BN228" s="181"/>
      <c r="BO228" s="181"/>
      <c r="BP228" s="180">
        <v>170000</v>
      </c>
      <c r="BQ228" s="181"/>
      <c r="BR228" s="181"/>
    </row>
    <row r="229" spans="1:70" ht="11.25" hidden="1" customHeight="1" outlineLevel="2" x14ac:dyDescent="0.2">
      <c r="A229" s="184" t="s">
        <v>1070</v>
      </c>
      <c r="B229" s="179">
        <v>79</v>
      </c>
      <c r="C229" s="179">
        <v>632</v>
      </c>
      <c r="D229" s="180">
        <v>73000.02</v>
      </c>
      <c r="E229" s="219">
        <v>435541.79</v>
      </c>
      <c r="F229" s="222"/>
      <c r="G229" s="219">
        <v>206714.56</v>
      </c>
      <c r="H229" s="222"/>
      <c r="I229" s="222"/>
      <c r="J229" s="222"/>
      <c r="K229" s="222"/>
      <c r="L229" s="222"/>
      <c r="M229" s="219">
        <v>20671.46</v>
      </c>
      <c r="N229" s="222"/>
      <c r="O229" s="222"/>
      <c r="P229" s="219">
        <v>20671.46</v>
      </c>
      <c r="Q229" s="222"/>
      <c r="R229" s="222"/>
      <c r="S229" s="222"/>
      <c r="T229" s="222"/>
      <c r="U229" s="222"/>
      <c r="V229" s="219">
        <v>103584.67</v>
      </c>
      <c r="W229" s="219">
        <v>5400</v>
      </c>
      <c r="X229" s="222"/>
      <c r="Y229" s="222"/>
      <c r="Z229" s="222"/>
      <c r="AA229" s="219">
        <v>51678.64</v>
      </c>
      <c r="AB229" s="222"/>
      <c r="AC229" s="222"/>
      <c r="AD229" s="222"/>
      <c r="AE229" s="222"/>
      <c r="AF229" s="222"/>
      <c r="AG229" s="219">
        <v>26821</v>
      </c>
      <c r="AH229" s="222"/>
      <c r="AI229" s="222"/>
      <c r="AJ229" s="219">
        <v>75551.13</v>
      </c>
      <c r="AK229" s="222"/>
      <c r="AL229" s="222"/>
      <c r="AM229" s="219">
        <v>22198.77</v>
      </c>
      <c r="AN229" s="222"/>
      <c r="AO229" s="222"/>
      <c r="AP229" s="222"/>
      <c r="AQ229" s="222"/>
      <c r="AR229" s="222"/>
      <c r="AS229" s="219">
        <v>4303.09</v>
      </c>
      <c r="AT229" s="219">
        <v>1192</v>
      </c>
      <c r="AU229" s="219">
        <v>2898.21</v>
      </c>
      <c r="AV229" s="222"/>
      <c r="AW229" s="222"/>
      <c r="AX229" s="222"/>
      <c r="AY229" s="222"/>
      <c r="AZ229" s="219">
        <v>1404.88</v>
      </c>
      <c r="BA229" s="219">
        <v>43554.18</v>
      </c>
      <c r="BB229" s="219">
        <v>342191.92</v>
      </c>
      <c r="BC229" s="219">
        <v>318053.02</v>
      </c>
      <c r="BD229" s="219">
        <v>24138.9</v>
      </c>
      <c r="BE229" s="222"/>
      <c r="BF229" s="222"/>
      <c r="BG229" s="219">
        <v>90798.76</v>
      </c>
      <c r="BH229" s="219">
        <v>43771.82</v>
      </c>
      <c r="BI229" s="219">
        <v>6533</v>
      </c>
      <c r="BJ229" s="219">
        <v>23519.82</v>
      </c>
      <c r="BK229" s="219">
        <v>13719</v>
      </c>
      <c r="BL229" s="180">
        <v>213554.18</v>
      </c>
      <c r="BM229" s="180">
        <v>43554.18</v>
      </c>
      <c r="BN229" s="181"/>
      <c r="BO229" s="181"/>
      <c r="BP229" s="180">
        <v>170000</v>
      </c>
      <c r="BQ229" s="181"/>
      <c r="BR229" s="181"/>
    </row>
    <row r="230" spans="1:70" ht="11.25" hidden="1" customHeight="1" outlineLevel="2" x14ac:dyDescent="0.2">
      <c r="A230" s="184" t="s">
        <v>439</v>
      </c>
      <c r="B230" s="179">
        <v>78</v>
      </c>
      <c r="C230" s="179">
        <v>624</v>
      </c>
      <c r="D230" s="179">
        <v>-180</v>
      </c>
      <c r="E230" s="219">
        <v>432331.45</v>
      </c>
      <c r="F230" s="222"/>
      <c r="G230" s="219">
        <v>204097.92000000001</v>
      </c>
      <c r="H230" s="222"/>
      <c r="I230" s="219">
        <v>1962.48</v>
      </c>
      <c r="J230" s="222"/>
      <c r="K230" s="222"/>
      <c r="L230" s="222"/>
      <c r="M230" s="219">
        <v>20409.8</v>
      </c>
      <c r="N230" s="222"/>
      <c r="O230" s="222"/>
      <c r="P230" s="219">
        <v>20409.8</v>
      </c>
      <c r="Q230" s="222"/>
      <c r="R230" s="222"/>
      <c r="S230" s="222"/>
      <c r="T230" s="222"/>
      <c r="U230" s="222"/>
      <c r="V230" s="219">
        <v>102273.47</v>
      </c>
      <c r="W230" s="219">
        <v>5332.5</v>
      </c>
      <c r="X230" s="222"/>
      <c r="Y230" s="222"/>
      <c r="Z230" s="222"/>
      <c r="AA230" s="219">
        <v>51024.480000000003</v>
      </c>
      <c r="AB230" s="222"/>
      <c r="AC230" s="222"/>
      <c r="AD230" s="222"/>
      <c r="AE230" s="222"/>
      <c r="AF230" s="222"/>
      <c r="AG230" s="219">
        <v>26821</v>
      </c>
      <c r="AH230" s="222"/>
      <c r="AI230" s="222"/>
      <c r="AJ230" s="219">
        <v>74882.210000000006</v>
      </c>
      <c r="AK230" s="222"/>
      <c r="AL230" s="222"/>
      <c r="AM230" s="219">
        <v>21909.84</v>
      </c>
      <c r="AN230" s="222"/>
      <c r="AO230" s="222"/>
      <c r="AP230" s="222"/>
      <c r="AQ230" s="222"/>
      <c r="AR230" s="222"/>
      <c r="AS230" s="219">
        <v>4273.6099999999997</v>
      </c>
      <c r="AT230" s="219">
        <v>1192</v>
      </c>
      <c r="AU230" s="219">
        <v>2868.73</v>
      </c>
      <c r="AV230" s="222"/>
      <c r="AW230" s="222"/>
      <c r="AX230" s="222"/>
      <c r="AY230" s="222"/>
      <c r="AZ230" s="219">
        <v>1404.88</v>
      </c>
      <c r="BA230" s="219">
        <v>43233.15</v>
      </c>
      <c r="BB230" s="219">
        <v>266470.48</v>
      </c>
      <c r="BC230" s="219">
        <v>242331.58</v>
      </c>
      <c r="BD230" s="219">
        <v>24138.9</v>
      </c>
      <c r="BE230" s="222"/>
      <c r="BF230" s="222"/>
      <c r="BG230" s="219">
        <v>90798.76</v>
      </c>
      <c r="BH230" s="219">
        <v>43449.34</v>
      </c>
      <c r="BI230" s="219">
        <v>6485</v>
      </c>
      <c r="BJ230" s="219">
        <v>23346.34</v>
      </c>
      <c r="BK230" s="219">
        <v>13618</v>
      </c>
      <c r="BL230" s="180">
        <v>213233.15</v>
      </c>
      <c r="BM230" s="180">
        <v>43233.15</v>
      </c>
      <c r="BN230" s="181"/>
      <c r="BO230" s="181"/>
      <c r="BP230" s="180">
        <v>170000</v>
      </c>
      <c r="BQ230" s="181"/>
      <c r="BR230" s="181"/>
    </row>
    <row r="231" spans="1:70" ht="11.25" hidden="1" customHeight="1" outlineLevel="2" x14ac:dyDescent="0.2">
      <c r="A231" s="184" t="s">
        <v>1071</v>
      </c>
      <c r="B231" s="179">
        <v>3</v>
      </c>
      <c r="C231" s="179">
        <v>24</v>
      </c>
      <c r="D231" s="181"/>
      <c r="E231" s="219">
        <v>13579.47</v>
      </c>
      <c r="F231" s="222"/>
      <c r="G231" s="219">
        <v>8897.0400000000009</v>
      </c>
      <c r="H231" s="222"/>
      <c r="I231" s="222"/>
      <c r="J231" s="222"/>
      <c r="K231" s="222"/>
      <c r="L231" s="222"/>
      <c r="M231" s="221">
        <v>889.7</v>
      </c>
      <c r="N231" s="222"/>
      <c r="O231" s="222"/>
      <c r="P231" s="221">
        <v>889.7</v>
      </c>
      <c r="Q231" s="222"/>
      <c r="R231" s="222"/>
      <c r="S231" s="222"/>
      <c r="T231" s="222"/>
      <c r="U231" s="222"/>
      <c r="V231" s="219">
        <v>2718.94</v>
      </c>
      <c r="W231" s="221">
        <v>184.09</v>
      </c>
      <c r="X231" s="222"/>
      <c r="Y231" s="222"/>
      <c r="Z231" s="222"/>
      <c r="AA231" s="222"/>
      <c r="AB231" s="222"/>
      <c r="AC231" s="222"/>
      <c r="AD231" s="222"/>
      <c r="AE231" s="222"/>
      <c r="AF231" s="222"/>
      <c r="AG231" s="222"/>
      <c r="AH231" s="222"/>
      <c r="AI231" s="222"/>
      <c r="AJ231" s="219">
        <v>1357.95</v>
      </c>
      <c r="AK231" s="222"/>
      <c r="AL231" s="222"/>
      <c r="AM231" s="222"/>
      <c r="AN231" s="222"/>
      <c r="AO231" s="222"/>
      <c r="AP231" s="222"/>
      <c r="AQ231" s="222"/>
      <c r="AR231" s="222"/>
      <c r="AS231" s="222"/>
      <c r="AT231" s="222"/>
      <c r="AU231" s="222"/>
      <c r="AV231" s="222"/>
      <c r="AW231" s="222"/>
      <c r="AX231" s="222"/>
      <c r="AY231" s="222"/>
      <c r="AZ231" s="222"/>
      <c r="BA231" s="219">
        <v>1357.95</v>
      </c>
      <c r="BB231" s="219">
        <v>12221.52</v>
      </c>
      <c r="BC231" s="222"/>
      <c r="BD231" s="219">
        <v>12221.52</v>
      </c>
      <c r="BE231" s="222"/>
      <c r="BF231" s="222"/>
      <c r="BG231" s="222"/>
      <c r="BH231" s="219">
        <v>4241.5</v>
      </c>
      <c r="BI231" s="221">
        <v>204</v>
      </c>
      <c r="BJ231" s="219">
        <v>2549.5</v>
      </c>
      <c r="BK231" s="219">
        <v>1488</v>
      </c>
      <c r="BL231" s="180">
        <v>13579.47</v>
      </c>
      <c r="BM231" s="180">
        <v>1357.95</v>
      </c>
      <c r="BN231" s="181"/>
      <c r="BO231" s="181"/>
      <c r="BP231" s="180">
        <v>12221.52</v>
      </c>
      <c r="BQ231" s="181"/>
      <c r="BR231" s="181"/>
    </row>
    <row r="232" spans="1:70" ht="11.25" hidden="1" customHeight="1" outlineLevel="2" x14ac:dyDescent="0.2">
      <c r="A232" s="184" t="s">
        <v>440</v>
      </c>
      <c r="B232" s="179">
        <v>79</v>
      </c>
      <c r="C232" s="179">
        <v>553</v>
      </c>
      <c r="D232" s="180">
        <v>97511.91</v>
      </c>
      <c r="E232" s="219">
        <v>523299.07</v>
      </c>
      <c r="F232" s="222"/>
      <c r="G232" s="219">
        <v>197074.08</v>
      </c>
      <c r="H232" s="222"/>
      <c r="I232" s="222"/>
      <c r="J232" s="222"/>
      <c r="K232" s="222"/>
      <c r="L232" s="222"/>
      <c r="M232" s="219">
        <v>19707.41</v>
      </c>
      <c r="N232" s="222"/>
      <c r="O232" s="222"/>
      <c r="P232" s="219">
        <v>19707.41</v>
      </c>
      <c r="Q232" s="222"/>
      <c r="R232" s="219">
        <v>101428.92</v>
      </c>
      <c r="S232" s="219">
        <v>22539.759999999998</v>
      </c>
      <c r="T232" s="222"/>
      <c r="U232" s="222"/>
      <c r="V232" s="219">
        <v>69094.17</v>
      </c>
      <c r="W232" s="219">
        <v>3977.8</v>
      </c>
      <c r="X232" s="222"/>
      <c r="Y232" s="222"/>
      <c r="Z232" s="222"/>
      <c r="AA232" s="219">
        <v>49268.52</v>
      </c>
      <c r="AB232" s="222"/>
      <c r="AC232" s="222"/>
      <c r="AD232" s="222"/>
      <c r="AE232" s="222"/>
      <c r="AF232" s="222"/>
      <c r="AG232" s="219">
        <v>40501</v>
      </c>
      <c r="AH232" s="222"/>
      <c r="AI232" s="222"/>
      <c r="AJ232" s="219">
        <v>14585.6</v>
      </c>
      <c r="AK232" s="222"/>
      <c r="AL232" s="222"/>
      <c r="AM232" s="222"/>
      <c r="AN232" s="222"/>
      <c r="AO232" s="222"/>
      <c r="AP232" s="222"/>
      <c r="AQ232" s="222"/>
      <c r="AR232" s="222"/>
      <c r="AS232" s="219">
        <v>4938.43</v>
      </c>
      <c r="AT232" s="222"/>
      <c r="AU232" s="222"/>
      <c r="AV232" s="222"/>
      <c r="AW232" s="222"/>
      <c r="AX232" s="219">
        <v>9647.17</v>
      </c>
      <c r="AY232" s="222"/>
      <c r="AZ232" s="222"/>
      <c r="BA232" s="222"/>
      <c r="BB232" s="219">
        <v>581734.54</v>
      </c>
      <c r="BC232" s="219">
        <v>417273.54</v>
      </c>
      <c r="BD232" s="219">
        <v>164461</v>
      </c>
      <c r="BE232" s="222"/>
      <c r="BF232" s="222"/>
      <c r="BG232" s="219">
        <v>24490.84</v>
      </c>
      <c r="BH232" s="219">
        <v>49713.42</v>
      </c>
      <c r="BI232" s="222"/>
      <c r="BJ232" s="219">
        <v>31397.42</v>
      </c>
      <c r="BK232" s="219">
        <v>18316</v>
      </c>
      <c r="BL232" s="180">
        <v>523299.07</v>
      </c>
      <c r="BM232" s="181"/>
      <c r="BN232" s="181"/>
      <c r="BO232" s="180">
        <v>353299.07</v>
      </c>
      <c r="BP232" s="180">
        <v>170000</v>
      </c>
      <c r="BQ232" s="181"/>
      <c r="BR232" s="181"/>
    </row>
    <row r="233" spans="1:70" ht="11.25" hidden="1" customHeight="1" outlineLevel="2" x14ac:dyDescent="0.2">
      <c r="A233" s="184" t="s">
        <v>441</v>
      </c>
      <c r="B233" s="179">
        <v>79</v>
      </c>
      <c r="C233" s="179">
        <v>632</v>
      </c>
      <c r="D233" s="180">
        <v>99434.92</v>
      </c>
      <c r="E233" s="219">
        <v>600175.02</v>
      </c>
      <c r="F233" s="222"/>
      <c r="G233" s="219">
        <v>266375.36</v>
      </c>
      <c r="H233" s="222"/>
      <c r="I233" s="222"/>
      <c r="J233" s="222"/>
      <c r="K233" s="222"/>
      <c r="L233" s="222"/>
      <c r="M233" s="219">
        <v>26637.54</v>
      </c>
      <c r="N233" s="222"/>
      <c r="O233" s="222"/>
      <c r="P233" s="219">
        <v>26637.54</v>
      </c>
      <c r="Q233" s="222"/>
      <c r="R233" s="222"/>
      <c r="S233" s="222"/>
      <c r="T233" s="222"/>
      <c r="U233" s="222"/>
      <c r="V233" s="219">
        <v>173969.74</v>
      </c>
      <c r="W233" s="219">
        <v>5400</v>
      </c>
      <c r="X233" s="222"/>
      <c r="Y233" s="222"/>
      <c r="Z233" s="222"/>
      <c r="AA233" s="219">
        <v>66593.84</v>
      </c>
      <c r="AB233" s="222"/>
      <c r="AC233" s="222"/>
      <c r="AD233" s="222"/>
      <c r="AE233" s="222"/>
      <c r="AF233" s="222"/>
      <c r="AG233" s="219">
        <v>34561</v>
      </c>
      <c r="AH233" s="222"/>
      <c r="AI233" s="222"/>
      <c r="AJ233" s="219">
        <v>104159.57</v>
      </c>
      <c r="AK233" s="222"/>
      <c r="AL233" s="222"/>
      <c r="AM233" s="219">
        <v>37015.760000000002</v>
      </c>
      <c r="AN233" s="222"/>
      <c r="AO233" s="222"/>
      <c r="AP233" s="222"/>
      <c r="AQ233" s="222"/>
      <c r="AR233" s="222"/>
      <c r="AS233" s="219">
        <v>5934.31</v>
      </c>
      <c r="AT233" s="219">
        <v>1192</v>
      </c>
      <c r="AU233" s="222"/>
      <c r="AV233" s="222"/>
      <c r="AW233" s="222"/>
      <c r="AX233" s="222"/>
      <c r="AY233" s="222"/>
      <c r="AZ233" s="222"/>
      <c r="BA233" s="219">
        <v>60017.5</v>
      </c>
      <c r="BB233" s="219">
        <v>469067.3</v>
      </c>
      <c r="BC233" s="219">
        <v>437962.4</v>
      </c>
      <c r="BD233" s="219">
        <v>31104.9</v>
      </c>
      <c r="BE233" s="222"/>
      <c r="BF233" s="222"/>
      <c r="BG233" s="219">
        <v>126383.07</v>
      </c>
      <c r="BH233" s="219">
        <v>60318.97</v>
      </c>
      <c r="BI233" s="219">
        <v>9004</v>
      </c>
      <c r="BJ233" s="219">
        <v>32409.97</v>
      </c>
      <c r="BK233" s="219">
        <v>18905</v>
      </c>
      <c r="BL233" s="180">
        <v>230017.5</v>
      </c>
      <c r="BM233" s="180">
        <v>60017.5</v>
      </c>
      <c r="BN233" s="181"/>
      <c r="BO233" s="181"/>
      <c r="BP233" s="180">
        <v>170000</v>
      </c>
      <c r="BQ233" s="181"/>
      <c r="BR233" s="181"/>
    </row>
    <row r="234" spans="1:70" ht="11.25" hidden="1" customHeight="1" outlineLevel="2" x14ac:dyDescent="0.2">
      <c r="A234" s="184" t="s">
        <v>442</v>
      </c>
      <c r="B234" s="179">
        <v>79</v>
      </c>
      <c r="C234" s="179">
        <v>632</v>
      </c>
      <c r="D234" s="180">
        <v>66865.14</v>
      </c>
      <c r="E234" s="219">
        <v>474761.36</v>
      </c>
      <c r="F234" s="222"/>
      <c r="G234" s="219">
        <v>234288.72</v>
      </c>
      <c r="H234" s="222"/>
      <c r="I234" s="222"/>
      <c r="J234" s="222"/>
      <c r="K234" s="222"/>
      <c r="L234" s="222"/>
      <c r="M234" s="219">
        <v>23428.880000000001</v>
      </c>
      <c r="N234" s="222"/>
      <c r="O234" s="222"/>
      <c r="P234" s="219">
        <v>23428.880000000001</v>
      </c>
      <c r="Q234" s="222"/>
      <c r="R234" s="222"/>
      <c r="S234" s="222"/>
      <c r="T234" s="222"/>
      <c r="U234" s="222"/>
      <c r="V234" s="219">
        <v>99244.7</v>
      </c>
      <c r="W234" s="219">
        <v>5400</v>
      </c>
      <c r="X234" s="222"/>
      <c r="Y234" s="222"/>
      <c r="Z234" s="222"/>
      <c r="AA234" s="219">
        <v>58572.18</v>
      </c>
      <c r="AB234" s="222"/>
      <c r="AC234" s="222"/>
      <c r="AD234" s="222"/>
      <c r="AE234" s="222"/>
      <c r="AF234" s="222"/>
      <c r="AG234" s="219">
        <v>30398</v>
      </c>
      <c r="AH234" s="222"/>
      <c r="AI234" s="222"/>
      <c r="AJ234" s="219">
        <v>120894.63</v>
      </c>
      <c r="AK234" s="222"/>
      <c r="AL234" s="222"/>
      <c r="AM234" s="219">
        <v>25728.53</v>
      </c>
      <c r="AN234" s="222"/>
      <c r="AO234" s="222"/>
      <c r="AP234" s="222"/>
      <c r="AQ234" s="222"/>
      <c r="AR234" s="222"/>
      <c r="AS234" s="219">
        <v>4688.3</v>
      </c>
      <c r="AT234" s="219">
        <v>1192</v>
      </c>
      <c r="AU234" s="222"/>
      <c r="AV234" s="222"/>
      <c r="AW234" s="222"/>
      <c r="AX234" s="219">
        <v>41809.65</v>
      </c>
      <c r="AY234" s="222"/>
      <c r="AZ234" s="222"/>
      <c r="BA234" s="219">
        <v>47476.15</v>
      </c>
      <c r="BB234" s="219">
        <v>330773.46000000002</v>
      </c>
      <c r="BC234" s="219">
        <v>303415.26</v>
      </c>
      <c r="BD234" s="219">
        <v>27358.2</v>
      </c>
      <c r="BE234" s="222"/>
      <c r="BF234" s="222"/>
      <c r="BG234" s="219">
        <v>89958.41</v>
      </c>
      <c r="BH234" s="219">
        <v>47713.1</v>
      </c>
      <c r="BI234" s="219">
        <v>7121</v>
      </c>
      <c r="BJ234" s="219">
        <v>25637.1</v>
      </c>
      <c r="BK234" s="219">
        <v>14955</v>
      </c>
      <c r="BL234" s="180">
        <v>217476.15</v>
      </c>
      <c r="BM234" s="180">
        <v>47476.15</v>
      </c>
      <c r="BN234" s="181"/>
      <c r="BO234" s="181"/>
      <c r="BP234" s="180">
        <v>170000</v>
      </c>
      <c r="BQ234" s="181"/>
      <c r="BR234" s="181"/>
    </row>
    <row r="235" spans="1:70" ht="11.25" hidden="1" customHeight="1" outlineLevel="2" x14ac:dyDescent="0.2">
      <c r="A235" s="184" t="s">
        <v>443</v>
      </c>
      <c r="B235" s="179">
        <v>61</v>
      </c>
      <c r="C235" s="179">
        <v>488</v>
      </c>
      <c r="D235" s="180">
        <v>25945.73</v>
      </c>
      <c r="E235" s="219">
        <v>453753.07</v>
      </c>
      <c r="F235" s="222"/>
      <c r="G235" s="219">
        <v>159615.04000000001</v>
      </c>
      <c r="H235" s="222"/>
      <c r="I235" s="222"/>
      <c r="J235" s="222"/>
      <c r="K235" s="222"/>
      <c r="L235" s="222"/>
      <c r="M235" s="219">
        <v>15961.51</v>
      </c>
      <c r="N235" s="219">
        <v>111320.7</v>
      </c>
      <c r="O235" s="222"/>
      <c r="P235" s="219">
        <v>15961.51</v>
      </c>
      <c r="Q235" s="222"/>
      <c r="R235" s="222"/>
      <c r="S235" s="222"/>
      <c r="T235" s="222"/>
      <c r="U235" s="222"/>
      <c r="V235" s="219">
        <v>79983.11</v>
      </c>
      <c r="W235" s="219">
        <v>4186.4399999999996</v>
      </c>
      <c r="X235" s="222"/>
      <c r="Y235" s="222"/>
      <c r="Z235" s="222"/>
      <c r="AA235" s="219">
        <v>39903.760000000002</v>
      </c>
      <c r="AB235" s="222"/>
      <c r="AC235" s="222"/>
      <c r="AD235" s="222"/>
      <c r="AE235" s="222"/>
      <c r="AF235" s="222"/>
      <c r="AG235" s="219">
        <v>26821</v>
      </c>
      <c r="AH235" s="222"/>
      <c r="AI235" s="222"/>
      <c r="AJ235" s="219">
        <v>90467.81</v>
      </c>
      <c r="AK235" s="222"/>
      <c r="AL235" s="222"/>
      <c r="AM235" s="222"/>
      <c r="AN235" s="222"/>
      <c r="AO235" s="222"/>
      <c r="AP235" s="222"/>
      <c r="AQ235" s="222"/>
      <c r="AR235" s="222"/>
      <c r="AS235" s="219">
        <v>3387.7</v>
      </c>
      <c r="AT235" s="219">
        <v>1192</v>
      </c>
      <c r="AU235" s="222"/>
      <c r="AV235" s="222"/>
      <c r="AW235" s="222"/>
      <c r="AX235" s="219">
        <v>32338.080000000002</v>
      </c>
      <c r="AY235" s="219">
        <v>8174.72</v>
      </c>
      <c r="AZ235" s="222"/>
      <c r="BA235" s="219">
        <v>45375.31</v>
      </c>
      <c r="BB235" s="219">
        <v>385194.08</v>
      </c>
      <c r="BC235" s="219">
        <v>276411.18</v>
      </c>
      <c r="BD235" s="219">
        <v>108782.9</v>
      </c>
      <c r="BE235" s="222"/>
      <c r="BF235" s="222"/>
      <c r="BG235" s="219">
        <v>4036.91</v>
      </c>
      <c r="BH235" s="219">
        <v>38795.89</v>
      </c>
      <c r="BI235" s="222"/>
      <c r="BJ235" s="219">
        <v>24501.89</v>
      </c>
      <c r="BK235" s="219">
        <v>14294</v>
      </c>
      <c r="BL235" s="180">
        <v>453753.07</v>
      </c>
      <c r="BM235" s="180">
        <v>45375.31</v>
      </c>
      <c r="BN235" s="181"/>
      <c r="BO235" s="180">
        <v>238377.76</v>
      </c>
      <c r="BP235" s="180">
        <v>170000</v>
      </c>
      <c r="BQ235" s="181"/>
      <c r="BR235" s="181"/>
    </row>
    <row r="236" spans="1:70" ht="11.25" customHeight="1" outlineLevel="1" collapsed="1" x14ac:dyDescent="0.2">
      <c r="A236" s="218" t="s">
        <v>1072</v>
      </c>
      <c r="B236" s="215">
        <v>521</v>
      </c>
      <c r="C236" s="216">
        <v>4168</v>
      </c>
      <c r="D236" s="217"/>
      <c r="E236" s="216">
        <v>11754135.5</v>
      </c>
      <c r="F236" s="216">
        <v>2731618.3</v>
      </c>
      <c r="G236" s="217"/>
      <c r="H236" s="217"/>
      <c r="I236" s="217"/>
      <c r="J236" s="217"/>
      <c r="K236" s="217"/>
      <c r="L236" s="217"/>
      <c r="M236" s="217"/>
      <c r="N236" s="216">
        <v>290852.55</v>
      </c>
      <c r="O236" s="217"/>
      <c r="P236" s="217"/>
      <c r="Q236" s="216">
        <v>21341</v>
      </c>
      <c r="R236" s="217"/>
      <c r="S236" s="217"/>
      <c r="T236" s="217"/>
      <c r="U236" s="217"/>
      <c r="V236" s="217"/>
      <c r="W236" s="216">
        <v>48955.92</v>
      </c>
      <c r="X236" s="217"/>
      <c r="Y236" s="216"/>
      <c r="Z236" s="217"/>
      <c r="AA236" s="216">
        <v>552078.6</v>
      </c>
      <c r="AB236" s="217"/>
      <c r="AC236" s="217"/>
      <c r="AD236" s="217"/>
      <c r="AE236" s="217"/>
      <c r="AF236" s="217"/>
      <c r="AG236" s="217"/>
      <c r="AH236" s="217"/>
      <c r="AI236" s="217"/>
      <c r="AJ236" s="216">
        <v>918340.71</v>
      </c>
      <c r="AK236" s="217">
        <v>3000</v>
      </c>
      <c r="AL236" s="216"/>
      <c r="AM236" s="216"/>
      <c r="AN236" s="217"/>
      <c r="AO236" s="216">
        <v>237318.08</v>
      </c>
      <c r="AP236" s="217">
        <v>15026.82</v>
      </c>
      <c r="AQ236" s="217">
        <v>180321.84</v>
      </c>
      <c r="AR236" s="217"/>
      <c r="AS236" s="216"/>
      <c r="AT236" s="216">
        <v>28516.69</v>
      </c>
      <c r="AU236" s="217">
        <v>11026</v>
      </c>
      <c r="AV236" s="217"/>
      <c r="AW236" s="217"/>
      <c r="AX236" s="217"/>
      <c r="AY236" s="217"/>
      <c r="AZ236" s="217"/>
      <c r="BA236" s="216"/>
      <c r="BB236" s="216">
        <v>443131.28</v>
      </c>
      <c r="BC236" s="216">
        <v>2622472.0499999998</v>
      </c>
      <c r="BD236" s="217">
        <v>2622472.0499999998</v>
      </c>
      <c r="BE236" s="217"/>
      <c r="BF236" s="217"/>
      <c r="BG236" s="216"/>
      <c r="BH236" s="216">
        <v>1181224.95</v>
      </c>
      <c r="BI236" s="216">
        <v>176182</v>
      </c>
      <c r="BJ236" s="216">
        <v>634537.94999999995</v>
      </c>
      <c r="BK236" s="216">
        <v>370505</v>
      </c>
      <c r="BL236" s="174">
        <v>139735</v>
      </c>
      <c r="BM236" s="174">
        <v>324131.07</v>
      </c>
      <c r="BN236" s="175"/>
      <c r="BO236" s="175"/>
      <c r="BP236" s="174">
        <v>1190000</v>
      </c>
      <c r="BQ236" s="175"/>
      <c r="BR236" s="175"/>
    </row>
    <row r="237" spans="1:70" ht="11.25" hidden="1" customHeight="1" outlineLevel="2" x14ac:dyDescent="0.2">
      <c r="A237" s="184" t="s">
        <v>1073</v>
      </c>
      <c r="B237" s="179">
        <v>58</v>
      </c>
      <c r="C237" s="179">
        <v>464</v>
      </c>
      <c r="D237" s="181"/>
      <c r="E237" s="180">
        <v>595000.87</v>
      </c>
      <c r="F237" s="180">
        <v>304108.7</v>
      </c>
      <c r="G237" s="181"/>
      <c r="H237" s="181"/>
      <c r="I237" s="181"/>
      <c r="J237" s="181"/>
      <c r="K237" s="181"/>
      <c r="L237" s="181"/>
      <c r="M237" s="181"/>
      <c r="N237" s="189"/>
      <c r="O237" s="189"/>
      <c r="P237" s="181"/>
      <c r="Q237" s="181"/>
      <c r="R237" s="181"/>
      <c r="S237" s="181"/>
      <c r="T237" s="181"/>
      <c r="U237" s="181"/>
      <c r="V237" s="181"/>
      <c r="W237" s="180">
        <v>3982.5</v>
      </c>
      <c r="X237" s="181"/>
      <c r="Y237" s="190">
        <v>125375</v>
      </c>
      <c r="Z237" s="189"/>
      <c r="AA237" s="180">
        <v>45771.46</v>
      </c>
      <c r="AB237" s="181"/>
      <c r="AC237" s="181"/>
      <c r="AD237" s="181"/>
      <c r="AE237" s="181"/>
      <c r="AF237" s="181"/>
      <c r="AG237" s="181"/>
      <c r="AH237" s="189"/>
      <c r="AI237" s="181"/>
      <c r="AJ237" s="180">
        <v>58533.23</v>
      </c>
      <c r="AK237" s="181"/>
      <c r="AL237" s="181"/>
      <c r="AM237" s="180">
        <v>19489.34</v>
      </c>
      <c r="AN237" s="181"/>
      <c r="AO237" s="181"/>
      <c r="AP237" s="181"/>
      <c r="AQ237" s="181"/>
      <c r="AR237" s="181"/>
      <c r="AS237" s="180">
        <v>2328.4</v>
      </c>
      <c r="AT237" s="179">
        <v>894</v>
      </c>
      <c r="AU237" s="181"/>
      <c r="AV237" s="181"/>
      <c r="AW237" s="181"/>
      <c r="AX237" s="181"/>
      <c r="AY237" s="181"/>
      <c r="AZ237" s="181"/>
      <c r="BA237" s="180">
        <v>35821.49</v>
      </c>
      <c r="BB237" s="180">
        <v>198161.59</v>
      </c>
      <c r="BC237" s="180">
        <v>198161.59</v>
      </c>
      <c r="BD237" s="181"/>
      <c r="BE237" s="181"/>
      <c r="BF237" s="181"/>
      <c r="BG237" s="180">
        <v>101519.99</v>
      </c>
      <c r="BH237" s="180">
        <v>35999.370000000003</v>
      </c>
      <c r="BI237" s="180">
        <v>5372</v>
      </c>
      <c r="BJ237" s="180">
        <v>19343.37</v>
      </c>
      <c r="BK237" s="180">
        <v>11284</v>
      </c>
      <c r="BL237" s="180">
        <v>163321.49</v>
      </c>
      <c r="BM237" s="180">
        <v>35821.49</v>
      </c>
      <c r="BN237" s="181"/>
      <c r="BO237" s="181"/>
      <c r="BP237" s="180">
        <v>127500</v>
      </c>
      <c r="BQ237" s="181"/>
      <c r="BR237" s="181"/>
    </row>
    <row r="238" spans="1:70" ht="11.25" hidden="1" customHeight="1" outlineLevel="2" x14ac:dyDescent="0.2">
      <c r="A238" s="184" t="s">
        <v>1074</v>
      </c>
      <c r="B238" s="179">
        <v>46</v>
      </c>
      <c r="C238" s="179">
        <v>368</v>
      </c>
      <c r="D238" s="181"/>
      <c r="E238" s="180">
        <v>510000.75</v>
      </c>
      <c r="F238" s="180">
        <v>260664.6</v>
      </c>
      <c r="G238" s="181"/>
      <c r="H238" s="181"/>
      <c r="I238" s="181"/>
      <c r="J238" s="181"/>
      <c r="K238" s="181"/>
      <c r="L238" s="181"/>
      <c r="M238" s="181"/>
      <c r="N238" s="189"/>
      <c r="O238" s="189"/>
      <c r="P238" s="181"/>
      <c r="Q238" s="181"/>
      <c r="R238" s="181"/>
      <c r="S238" s="181"/>
      <c r="T238" s="181"/>
      <c r="U238" s="181"/>
      <c r="V238" s="181"/>
      <c r="W238" s="180">
        <v>3172.5</v>
      </c>
      <c r="X238" s="181"/>
      <c r="Y238" s="190">
        <v>99875</v>
      </c>
      <c r="Z238" s="189"/>
      <c r="AA238" s="180">
        <v>36462.01</v>
      </c>
      <c r="AB238" s="181"/>
      <c r="AC238" s="181"/>
      <c r="AD238" s="181"/>
      <c r="AE238" s="181"/>
      <c r="AF238" s="181"/>
      <c r="AG238" s="181"/>
      <c r="AH238" s="189"/>
      <c r="AI238" s="181"/>
      <c r="AJ238" s="180">
        <v>44216.78</v>
      </c>
      <c r="AK238" s="181"/>
      <c r="AL238" s="181"/>
      <c r="AM238" s="180">
        <v>12932.18</v>
      </c>
      <c r="AN238" s="181"/>
      <c r="AO238" s="181"/>
      <c r="AP238" s="181"/>
      <c r="AQ238" s="181"/>
      <c r="AR238" s="181"/>
      <c r="AS238" s="180">
        <v>1854.83</v>
      </c>
      <c r="AT238" s="179">
        <v>894</v>
      </c>
      <c r="AU238" s="181"/>
      <c r="AV238" s="181"/>
      <c r="AW238" s="181"/>
      <c r="AX238" s="181"/>
      <c r="AY238" s="181"/>
      <c r="AZ238" s="181"/>
      <c r="BA238" s="180">
        <v>28535.77</v>
      </c>
      <c r="BB238" s="180">
        <v>139620.79</v>
      </c>
      <c r="BC238" s="180">
        <v>139620.79</v>
      </c>
      <c r="BD238" s="181"/>
      <c r="BE238" s="181"/>
      <c r="BF238" s="181"/>
      <c r="BG238" s="180">
        <v>101519.99</v>
      </c>
      <c r="BH238" s="180">
        <v>29081.82</v>
      </c>
      <c r="BI238" s="180">
        <v>4280</v>
      </c>
      <c r="BJ238" s="180">
        <v>15663.82</v>
      </c>
      <c r="BK238" s="180">
        <v>9138</v>
      </c>
      <c r="BL238" s="180">
        <v>156035.76999999999</v>
      </c>
      <c r="BM238" s="180">
        <v>28535.77</v>
      </c>
      <c r="BN238" s="181"/>
      <c r="BO238" s="181"/>
      <c r="BP238" s="180">
        <v>127500</v>
      </c>
      <c r="BQ238" s="181"/>
      <c r="BR238" s="181"/>
    </row>
    <row r="239" spans="1:70" ht="11.25" hidden="1" customHeight="1" outlineLevel="2" x14ac:dyDescent="0.2">
      <c r="A239" s="184" t="s">
        <v>1075</v>
      </c>
      <c r="B239" s="179">
        <v>51</v>
      </c>
      <c r="C239" s="179">
        <v>408</v>
      </c>
      <c r="D239" s="181"/>
      <c r="E239" s="180">
        <v>562318.28</v>
      </c>
      <c r="F239" s="180">
        <v>271948.78000000003</v>
      </c>
      <c r="G239" s="181"/>
      <c r="H239" s="181"/>
      <c r="I239" s="181"/>
      <c r="J239" s="181"/>
      <c r="K239" s="181"/>
      <c r="L239" s="181"/>
      <c r="M239" s="181"/>
      <c r="N239" s="190">
        <v>36543.19</v>
      </c>
      <c r="O239" s="189"/>
      <c r="P239" s="181"/>
      <c r="Q239" s="180">
        <v>4275.32</v>
      </c>
      <c r="R239" s="181"/>
      <c r="S239" s="181"/>
      <c r="T239" s="181"/>
      <c r="U239" s="181"/>
      <c r="V239" s="181"/>
      <c r="W239" s="180">
        <v>3552.95</v>
      </c>
      <c r="X239" s="181"/>
      <c r="Y239" s="190">
        <v>111852.27</v>
      </c>
      <c r="Z239" s="189"/>
      <c r="AA239" s="180">
        <v>30255.71</v>
      </c>
      <c r="AB239" s="181"/>
      <c r="AC239" s="181"/>
      <c r="AD239" s="181"/>
      <c r="AE239" s="181"/>
      <c r="AF239" s="181"/>
      <c r="AG239" s="181"/>
      <c r="AH239" s="189"/>
      <c r="AI239" s="181"/>
      <c r="AJ239" s="180">
        <v>52886.93</v>
      </c>
      <c r="AK239" s="181"/>
      <c r="AL239" s="181"/>
      <c r="AM239" s="180">
        <v>16983.849999999999</v>
      </c>
      <c r="AN239" s="181"/>
      <c r="AO239" s="181"/>
      <c r="AP239" s="181"/>
      <c r="AQ239" s="181"/>
      <c r="AR239" s="181"/>
      <c r="AS239" s="180">
        <v>1971.47</v>
      </c>
      <c r="AT239" s="179">
        <v>894</v>
      </c>
      <c r="AU239" s="181"/>
      <c r="AV239" s="181"/>
      <c r="AW239" s="181"/>
      <c r="AX239" s="181"/>
      <c r="AY239" s="181"/>
      <c r="AZ239" s="181"/>
      <c r="BA239" s="180">
        <v>33037.61</v>
      </c>
      <c r="BB239" s="180">
        <v>198161.59</v>
      </c>
      <c r="BC239" s="180">
        <v>198161.59</v>
      </c>
      <c r="BD239" s="181"/>
      <c r="BE239" s="181"/>
      <c r="BF239" s="181"/>
      <c r="BG239" s="180">
        <v>79327.5</v>
      </c>
      <c r="BH239" s="180">
        <v>33202.15</v>
      </c>
      <c r="BI239" s="180">
        <v>4955</v>
      </c>
      <c r="BJ239" s="180">
        <v>17840.150000000001</v>
      </c>
      <c r="BK239" s="180">
        <v>10407</v>
      </c>
      <c r="BL239" s="180">
        <v>160537.60999999999</v>
      </c>
      <c r="BM239" s="180">
        <v>33037.61</v>
      </c>
      <c r="BN239" s="181"/>
      <c r="BO239" s="181"/>
      <c r="BP239" s="180">
        <v>127500</v>
      </c>
      <c r="BQ239" s="181"/>
      <c r="BR239" s="181"/>
    </row>
    <row r="240" spans="1:70" ht="11.25" hidden="1" customHeight="1" outlineLevel="2" x14ac:dyDescent="0.2">
      <c r="A240" s="184" t="s">
        <v>1076</v>
      </c>
      <c r="B240" s="179">
        <v>58</v>
      </c>
      <c r="C240" s="179">
        <v>464</v>
      </c>
      <c r="D240" s="181"/>
      <c r="E240" s="180">
        <v>524213.44</v>
      </c>
      <c r="F240" s="180">
        <v>245430.95</v>
      </c>
      <c r="G240" s="181"/>
      <c r="H240" s="181"/>
      <c r="I240" s="181"/>
      <c r="J240" s="181"/>
      <c r="K240" s="181"/>
      <c r="L240" s="181"/>
      <c r="M240" s="181"/>
      <c r="N240" s="189">
        <v>20008.150000000001</v>
      </c>
      <c r="O240" s="189"/>
      <c r="P240" s="181"/>
      <c r="Q240" s="181"/>
      <c r="R240" s="181"/>
      <c r="S240" s="181"/>
      <c r="T240" s="181"/>
      <c r="U240" s="181"/>
      <c r="V240" s="181"/>
      <c r="W240" s="180">
        <v>3988.64</v>
      </c>
      <c r="X240" s="181"/>
      <c r="Y240" s="190">
        <v>125568.18</v>
      </c>
      <c r="Z240" s="189"/>
      <c r="AA240" s="180">
        <v>45841.99</v>
      </c>
      <c r="AB240" s="181"/>
      <c r="AC240" s="181"/>
      <c r="AD240" s="181"/>
      <c r="AE240" s="181"/>
      <c r="AF240" s="181"/>
      <c r="AG240" s="181"/>
      <c r="AH240" s="189"/>
      <c r="AI240" s="181"/>
      <c r="AJ240" s="180">
        <v>58641.69</v>
      </c>
      <c r="AK240" s="181"/>
      <c r="AL240" s="181"/>
      <c r="AM240" s="180">
        <v>19539.009999999998</v>
      </c>
      <c r="AN240" s="181"/>
      <c r="AO240" s="181"/>
      <c r="AP240" s="181"/>
      <c r="AQ240" s="181"/>
      <c r="AR240" s="181"/>
      <c r="AS240" s="180">
        <v>2331.9899999999998</v>
      </c>
      <c r="AT240" s="179">
        <v>894</v>
      </c>
      <c r="AU240" s="181"/>
      <c r="AV240" s="181"/>
      <c r="AW240" s="181"/>
      <c r="AX240" s="181"/>
      <c r="AY240" s="181"/>
      <c r="AZ240" s="181"/>
      <c r="BA240" s="180">
        <v>35876.69</v>
      </c>
      <c r="BB240" s="180">
        <v>203039.98</v>
      </c>
      <c r="BC240" s="180">
        <v>203039.98</v>
      </c>
      <c r="BD240" s="181"/>
      <c r="BE240" s="181"/>
      <c r="BF240" s="181"/>
      <c r="BG240" s="180">
        <v>97085.09</v>
      </c>
      <c r="BH240" s="180">
        <v>36055.56</v>
      </c>
      <c r="BI240" s="180">
        <v>5381</v>
      </c>
      <c r="BJ240" s="180">
        <v>19373.560000000001</v>
      </c>
      <c r="BK240" s="180">
        <v>11301</v>
      </c>
      <c r="BL240" s="180">
        <v>163376.69</v>
      </c>
      <c r="BM240" s="180">
        <v>35876.69</v>
      </c>
      <c r="BN240" s="181"/>
      <c r="BO240" s="181"/>
      <c r="BP240" s="180">
        <v>127500</v>
      </c>
      <c r="BQ240" s="181"/>
      <c r="BR240" s="181"/>
    </row>
    <row r="241" spans="1:70" ht="11.25" hidden="1" customHeight="1" outlineLevel="2" x14ac:dyDescent="0.2">
      <c r="A241" s="184" t="s">
        <v>1077</v>
      </c>
      <c r="B241" s="179">
        <v>55</v>
      </c>
      <c r="C241" s="179">
        <v>440</v>
      </c>
      <c r="D241" s="181"/>
      <c r="E241" s="180">
        <v>602131.49</v>
      </c>
      <c r="F241" s="180">
        <v>299030.82</v>
      </c>
      <c r="G241" s="181"/>
      <c r="H241" s="181"/>
      <c r="I241" s="181"/>
      <c r="J241" s="181"/>
      <c r="K241" s="181"/>
      <c r="L241" s="181"/>
      <c r="M241" s="181"/>
      <c r="N241" s="189"/>
      <c r="O241" s="189"/>
      <c r="P241" s="181"/>
      <c r="Q241" s="180">
        <v>17065.68</v>
      </c>
      <c r="R241" s="181"/>
      <c r="S241" s="181"/>
      <c r="T241" s="181"/>
      <c r="U241" s="181"/>
      <c r="V241" s="181"/>
      <c r="W241" s="180">
        <v>3804.55</v>
      </c>
      <c r="X241" s="181"/>
      <c r="Y241" s="190">
        <v>119772.73</v>
      </c>
      <c r="Z241" s="189"/>
      <c r="AA241" s="180">
        <v>43726.21</v>
      </c>
      <c r="AB241" s="181"/>
      <c r="AC241" s="181"/>
      <c r="AD241" s="181"/>
      <c r="AE241" s="181"/>
      <c r="AF241" s="181"/>
      <c r="AG241" s="181"/>
      <c r="AH241" s="189"/>
      <c r="AI241" s="181"/>
      <c r="AJ241" s="180">
        <v>58630.43</v>
      </c>
      <c r="AK241" s="181"/>
      <c r="AL241" s="181"/>
      <c r="AM241" s="180">
        <v>19584.66</v>
      </c>
      <c r="AN241" s="181"/>
      <c r="AO241" s="181"/>
      <c r="AP241" s="181"/>
      <c r="AQ241" s="181"/>
      <c r="AR241" s="181"/>
      <c r="AS241" s="180">
        <v>2224.36</v>
      </c>
      <c r="AT241" s="179">
        <v>894</v>
      </c>
      <c r="AU241" s="181"/>
      <c r="AV241" s="181"/>
      <c r="AW241" s="181"/>
      <c r="AX241" s="181"/>
      <c r="AY241" s="181"/>
      <c r="AZ241" s="181"/>
      <c r="BA241" s="180">
        <v>35927.410000000003</v>
      </c>
      <c r="BB241" s="180">
        <v>203039.98</v>
      </c>
      <c r="BC241" s="180">
        <v>203039.98</v>
      </c>
      <c r="BD241" s="181"/>
      <c r="BE241" s="181"/>
      <c r="BF241" s="181"/>
      <c r="BG241" s="180">
        <v>97603.58</v>
      </c>
      <c r="BH241" s="180">
        <v>36105.93</v>
      </c>
      <c r="BI241" s="180">
        <v>5388</v>
      </c>
      <c r="BJ241" s="180">
        <v>19400.93</v>
      </c>
      <c r="BK241" s="180">
        <v>11317</v>
      </c>
      <c r="BL241" s="180">
        <v>163427.41</v>
      </c>
      <c r="BM241" s="180">
        <v>35927.410000000003</v>
      </c>
      <c r="BN241" s="181"/>
      <c r="BO241" s="181"/>
      <c r="BP241" s="180">
        <v>127500</v>
      </c>
      <c r="BQ241" s="181"/>
      <c r="BR241" s="181"/>
    </row>
    <row r="242" spans="1:70" ht="11.25" hidden="1" customHeight="1" outlineLevel="2" x14ac:dyDescent="0.2">
      <c r="A242" s="184" t="s">
        <v>1078</v>
      </c>
      <c r="B242" s="179">
        <v>56</v>
      </c>
      <c r="C242" s="179">
        <v>448</v>
      </c>
      <c r="D242" s="181"/>
      <c r="E242" s="180">
        <v>537362.56999999995</v>
      </c>
      <c r="F242" s="180">
        <v>238942.55</v>
      </c>
      <c r="G242" s="181"/>
      <c r="H242" s="181"/>
      <c r="I242" s="181"/>
      <c r="J242" s="181"/>
      <c r="K242" s="181"/>
      <c r="L242" s="181"/>
      <c r="M242" s="181"/>
      <c r="N242" s="189">
        <v>37875</v>
      </c>
      <c r="O242" s="189"/>
      <c r="P242" s="181"/>
      <c r="Q242" s="181"/>
      <c r="R242" s="181"/>
      <c r="S242" s="181"/>
      <c r="T242" s="181"/>
      <c r="U242" s="181"/>
      <c r="V242" s="181"/>
      <c r="W242" s="180">
        <v>3847.5</v>
      </c>
      <c r="X242" s="181"/>
      <c r="Y242" s="190">
        <v>121125</v>
      </c>
      <c r="Z242" s="189"/>
      <c r="AA242" s="180">
        <v>44219.89</v>
      </c>
      <c r="AB242" s="181"/>
      <c r="AC242" s="181"/>
      <c r="AD242" s="181"/>
      <c r="AE242" s="181"/>
      <c r="AF242" s="181"/>
      <c r="AG242" s="181"/>
      <c r="AH242" s="189"/>
      <c r="AI242" s="181"/>
      <c r="AJ242" s="180">
        <v>56147.15</v>
      </c>
      <c r="AK242" s="181"/>
      <c r="AL242" s="181"/>
      <c r="AM242" s="180">
        <v>18396.48</v>
      </c>
      <c r="AN242" s="181"/>
      <c r="AO242" s="181"/>
      <c r="AP242" s="181"/>
      <c r="AQ242" s="181"/>
      <c r="AR242" s="181"/>
      <c r="AS242" s="180">
        <v>2249.4699999999998</v>
      </c>
      <c r="AT242" s="179">
        <v>894</v>
      </c>
      <c r="AU242" s="181"/>
      <c r="AV242" s="181"/>
      <c r="AW242" s="181"/>
      <c r="AX242" s="181"/>
      <c r="AY242" s="181"/>
      <c r="AZ242" s="181"/>
      <c r="BA242" s="180">
        <v>34607.199999999997</v>
      </c>
      <c r="BB242" s="180">
        <v>188404.8</v>
      </c>
      <c r="BC242" s="180">
        <v>188404.8</v>
      </c>
      <c r="BD242" s="181"/>
      <c r="BE242" s="181"/>
      <c r="BF242" s="181"/>
      <c r="BG242" s="180">
        <v>101519.99</v>
      </c>
      <c r="BH242" s="180">
        <v>34779.160000000003</v>
      </c>
      <c r="BI242" s="180">
        <v>5190</v>
      </c>
      <c r="BJ242" s="180">
        <v>18688.16</v>
      </c>
      <c r="BK242" s="180">
        <v>10901</v>
      </c>
      <c r="BL242" s="180">
        <v>162107.20000000001</v>
      </c>
      <c r="BM242" s="180">
        <v>34607.199999999997</v>
      </c>
      <c r="BN242" s="181"/>
      <c r="BO242" s="181"/>
      <c r="BP242" s="180">
        <v>127500</v>
      </c>
      <c r="BQ242" s="181"/>
      <c r="BR242" s="181"/>
    </row>
    <row r="243" spans="1:70" ht="11.25" hidden="1" customHeight="1" outlineLevel="2" x14ac:dyDescent="0.2">
      <c r="A243" s="184" t="s">
        <v>1079</v>
      </c>
      <c r="B243" s="179">
        <v>58</v>
      </c>
      <c r="C243" s="179">
        <v>464</v>
      </c>
      <c r="D243" s="181"/>
      <c r="E243" s="180">
        <v>601624.26</v>
      </c>
      <c r="F243" s="180">
        <v>307493.95</v>
      </c>
      <c r="G243" s="181"/>
      <c r="H243" s="181"/>
      <c r="I243" s="181"/>
      <c r="J243" s="181"/>
      <c r="K243" s="181"/>
      <c r="L243" s="181"/>
      <c r="M243" s="181"/>
      <c r="N243" s="189"/>
      <c r="O243" s="189"/>
      <c r="P243" s="181"/>
      <c r="Q243" s="181"/>
      <c r="R243" s="181"/>
      <c r="S243" s="181"/>
      <c r="T243" s="181"/>
      <c r="U243" s="181"/>
      <c r="V243" s="181"/>
      <c r="W243" s="180">
        <v>3988.64</v>
      </c>
      <c r="X243" s="181"/>
      <c r="Y243" s="190">
        <v>125568.18</v>
      </c>
      <c r="Z243" s="189"/>
      <c r="AA243" s="180">
        <v>45841.99</v>
      </c>
      <c r="AB243" s="181"/>
      <c r="AC243" s="181"/>
      <c r="AD243" s="181"/>
      <c r="AE243" s="181"/>
      <c r="AF243" s="181"/>
      <c r="AG243" s="181"/>
      <c r="AH243" s="189"/>
      <c r="AI243" s="181"/>
      <c r="AJ243" s="180">
        <v>61641.69</v>
      </c>
      <c r="AK243" s="181"/>
      <c r="AL243" s="180">
        <v>3000</v>
      </c>
      <c r="AM243" s="180">
        <v>19539.009999999998</v>
      </c>
      <c r="AN243" s="181"/>
      <c r="AO243" s="181"/>
      <c r="AP243" s="181"/>
      <c r="AQ243" s="181"/>
      <c r="AR243" s="181"/>
      <c r="AS243" s="180">
        <v>2331.9899999999998</v>
      </c>
      <c r="AT243" s="179">
        <v>894</v>
      </c>
      <c r="AU243" s="181"/>
      <c r="AV243" s="181"/>
      <c r="AW243" s="181"/>
      <c r="AX243" s="181"/>
      <c r="AY243" s="181"/>
      <c r="AZ243" s="181"/>
      <c r="BA243" s="180">
        <v>35876.69</v>
      </c>
      <c r="BB243" s="180">
        <v>203039.98</v>
      </c>
      <c r="BC243" s="180">
        <v>203039.98</v>
      </c>
      <c r="BD243" s="181"/>
      <c r="BE243" s="181"/>
      <c r="BF243" s="181"/>
      <c r="BG243" s="180">
        <v>94085.09</v>
      </c>
      <c r="BH243" s="180">
        <v>36055.56</v>
      </c>
      <c r="BI243" s="180">
        <v>5381</v>
      </c>
      <c r="BJ243" s="180">
        <v>19373.560000000001</v>
      </c>
      <c r="BK243" s="180">
        <v>11301</v>
      </c>
      <c r="BL243" s="180">
        <v>163376.69</v>
      </c>
      <c r="BM243" s="180">
        <v>35876.69</v>
      </c>
      <c r="BN243" s="181"/>
      <c r="BO243" s="181"/>
      <c r="BP243" s="180">
        <v>127500</v>
      </c>
      <c r="BQ243" s="181"/>
      <c r="BR243" s="181"/>
    </row>
    <row r="244" spans="1:70" ht="11.25" hidden="1" customHeight="1" outlineLevel="2" x14ac:dyDescent="0.2">
      <c r="A244" s="184" t="s">
        <v>1080</v>
      </c>
      <c r="B244" s="179">
        <v>21</v>
      </c>
      <c r="C244" s="179">
        <v>168</v>
      </c>
      <c r="D244" s="181"/>
      <c r="E244" s="180">
        <v>358766.76</v>
      </c>
      <c r="F244" s="180">
        <v>183367.95</v>
      </c>
      <c r="G244" s="181"/>
      <c r="H244" s="181"/>
      <c r="I244" s="181"/>
      <c r="J244" s="181"/>
      <c r="K244" s="181"/>
      <c r="L244" s="181"/>
      <c r="M244" s="181"/>
      <c r="N244" s="189"/>
      <c r="O244" s="189"/>
      <c r="P244" s="181"/>
      <c r="Q244" s="181"/>
      <c r="R244" s="181"/>
      <c r="S244" s="181"/>
      <c r="T244" s="181"/>
      <c r="U244" s="181"/>
      <c r="V244" s="181"/>
      <c r="W244" s="180">
        <v>1288.6400000000001</v>
      </c>
      <c r="X244" s="181"/>
      <c r="Y244" s="190">
        <v>40568.18</v>
      </c>
      <c r="Z244" s="189"/>
      <c r="AA244" s="180">
        <v>14810.49</v>
      </c>
      <c r="AB244" s="181"/>
      <c r="AC244" s="181"/>
      <c r="AD244" s="181"/>
      <c r="AE244" s="181"/>
      <c r="AF244" s="181"/>
      <c r="AG244" s="181"/>
      <c r="AH244" s="189"/>
      <c r="AI244" s="181"/>
      <c r="AJ244" s="180">
        <v>18526.169999999998</v>
      </c>
      <c r="AK244" s="181"/>
      <c r="AL244" s="181"/>
      <c r="AM244" s="180">
        <v>6181.83</v>
      </c>
      <c r="AN244" s="181"/>
      <c r="AO244" s="181"/>
      <c r="AP244" s="181"/>
      <c r="AQ244" s="181"/>
      <c r="AR244" s="181"/>
      <c r="AS244" s="179">
        <v>753.41</v>
      </c>
      <c r="AT244" s="181"/>
      <c r="AU244" s="181"/>
      <c r="AV244" s="181"/>
      <c r="AW244" s="181"/>
      <c r="AX244" s="181"/>
      <c r="AY244" s="181"/>
      <c r="AZ244" s="181"/>
      <c r="BA244" s="180">
        <v>11590.93</v>
      </c>
      <c r="BB244" s="181"/>
      <c r="BC244" s="181"/>
      <c r="BD244" s="181"/>
      <c r="BE244" s="181"/>
      <c r="BF244" s="181"/>
      <c r="BG244" s="180">
        <v>97383.09</v>
      </c>
      <c r="BH244" s="180">
        <v>11649.24</v>
      </c>
      <c r="BI244" s="180">
        <v>1739</v>
      </c>
      <c r="BJ244" s="180">
        <v>6259.24</v>
      </c>
      <c r="BK244" s="180">
        <v>3651</v>
      </c>
      <c r="BL244" s="180">
        <v>54090.93</v>
      </c>
      <c r="BM244" s="180">
        <v>11590.93</v>
      </c>
      <c r="BN244" s="181"/>
      <c r="BO244" s="181"/>
      <c r="BP244" s="180">
        <v>42500</v>
      </c>
      <c r="BQ244" s="181"/>
      <c r="BR244" s="181"/>
    </row>
    <row r="245" spans="1:70" ht="11.25" hidden="1" customHeight="1" outlineLevel="2" x14ac:dyDescent="0.2">
      <c r="A245" s="184" t="s">
        <v>1081</v>
      </c>
      <c r="B245" s="179">
        <v>59</v>
      </c>
      <c r="C245" s="179">
        <v>472</v>
      </c>
      <c r="D245" s="181"/>
      <c r="E245" s="180">
        <v>607143.75</v>
      </c>
      <c r="F245" s="180">
        <v>310315</v>
      </c>
      <c r="G245" s="181"/>
      <c r="H245" s="181"/>
      <c r="I245" s="181"/>
      <c r="J245" s="181"/>
      <c r="K245" s="181"/>
      <c r="L245" s="181"/>
      <c r="M245" s="181"/>
      <c r="N245" s="189"/>
      <c r="O245" s="189"/>
      <c r="P245" s="181"/>
      <c r="Q245" s="181"/>
      <c r="R245" s="181"/>
      <c r="S245" s="181"/>
      <c r="T245" s="181"/>
      <c r="U245" s="181"/>
      <c r="V245" s="181"/>
      <c r="W245" s="180">
        <v>4050</v>
      </c>
      <c r="X245" s="181"/>
      <c r="Y245" s="190">
        <v>127500</v>
      </c>
      <c r="Z245" s="189"/>
      <c r="AA245" s="180">
        <v>46547.25</v>
      </c>
      <c r="AB245" s="181"/>
      <c r="AC245" s="181"/>
      <c r="AD245" s="181"/>
      <c r="AE245" s="181"/>
      <c r="AF245" s="181"/>
      <c r="AG245" s="181"/>
      <c r="AH245" s="189"/>
      <c r="AI245" s="181"/>
      <c r="AJ245" s="180">
        <v>119833.56</v>
      </c>
      <c r="AK245" s="181"/>
      <c r="AL245" s="181"/>
      <c r="AM245" s="180">
        <v>20035.77</v>
      </c>
      <c r="AN245" s="181"/>
      <c r="AO245" s="180">
        <v>60107.28</v>
      </c>
      <c r="AP245" s="181"/>
      <c r="AQ245" s="181"/>
      <c r="AR245" s="181"/>
      <c r="AS245" s="180">
        <v>2367.87</v>
      </c>
      <c r="AT245" s="179">
        <v>894</v>
      </c>
      <c r="AU245" s="181"/>
      <c r="AV245" s="181"/>
      <c r="AW245" s="181"/>
      <c r="AX245" s="181"/>
      <c r="AY245" s="181"/>
      <c r="AZ245" s="181"/>
      <c r="BA245" s="180">
        <v>36428.639999999999</v>
      </c>
      <c r="BB245" s="180">
        <v>172986.34</v>
      </c>
      <c r="BC245" s="180">
        <v>172986.34</v>
      </c>
      <c r="BD245" s="181"/>
      <c r="BE245" s="181"/>
      <c r="BF245" s="181"/>
      <c r="BG245" s="180">
        <v>71466.350000000006</v>
      </c>
      <c r="BH245" s="180">
        <v>36609.480000000003</v>
      </c>
      <c r="BI245" s="180">
        <v>5463</v>
      </c>
      <c r="BJ245" s="180">
        <v>19671.48</v>
      </c>
      <c r="BK245" s="180">
        <v>11475</v>
      </c>
      <c r="BL245" s="180">
        <v>163928.64000000001</v>
      </c>
      <c r="BM245" s="180">
        <v>36428.639999999999</v>
      </c>
      <c r="BN245" s="181"/>
      <c r="BO245" s="181"/>
      <c r="BP245" s="180">
        <v>127500</v>
      </c>
      <c r="BQ245" s="181"/>
      <c r="BR245" s="181"/>
    </row>
    <row r="246" spans="1:70" ht="11.25" hidden="1" customHeight="1" outlineLevel="2" x14ac:dyDescent="0.2">
      <c r="A246" s="184" t="s">
        <v>1082</v>
      </c>
      <c r="B246" s="179">
        <v>59</v>
      </c>
      <c r="C246" s="179">
        <v>472</v>
      </c>
      <c r="D246" s="181"/>
      <c r="E246" s="180">
        <v>607143.75</v>
      </c>
      <c r="F246" s="180">
        <v>310315</v>
      </c>
      <c r="G246" s="181"/>
      <c r="H246" s="181"/>
      <c r="I246" s="181"/>
      <c r="J246" s="181"/>
      <c r="K246" s="181"/>
      <c r="L246" s="181"/>
      <c r="M246" s="181"/>
      <c r="N246" s="189"/>
      <c r="O246" s="189"/>
      <c r="P246" s="181"/>
      <c r="Q246" s="181"/>
      <c r="R246" s="181"/>
      <c r="S246" s="181"/>
      <c r="T246" s="181"/>
      <c r="U246" s="181"/>
      <c r="V246" s="181"/>
      <c r="W246" s="180">
        <v>4050</v>
      </c>
      <c r="X246" s="181"/>
      <c r="Y246" s="190">
        <v>127500</v>
      </c>
      <c r="Z246" s="189"/>
      <c r="AA246" s="180">
        <v>46547.25</v>
      </c>
      <c r="AB246" s="181"/>
      <c r="AC246" s="181"/>
      <c r="AD246" s="181"/>
      <c r="AE246" s="181"/>
      <c r="AF246" s="181"/>
      <c r="AG246" s="181"/>
      <c r="AH246" s="189"/>
      <c r="AI246" s="181"/>
      <c r="AJ246" s="180">
        <v>89779.92</v>
      </c>
      <c r="AK246" s="181"/>
      <c r="AL246" s="181"/>
      <c r="AM246" s="180">
        <v>20035.77</v>
      </c>
      <c r="AN246" s="181"/>
      <c r="AO246" s="180">
        <v>30053.64</v>
      </c>
      <c r="AP246" s="181"/>
      <c r="AQ246" s="181"/>
      <c r="AR246" s="181"/>
      <c r="AS246" s="180">
        <v>2367.87</v>
      </c>
      <c r="AT246" s="179">
        <v>894</v>
      </c>
      <c r="AU246" s="181"/>
      <c r="AV246" s="181"/>
      <c r="AW246" s="181"/>
      <c r="AX246" s="181"/>
      <c r="AY246" s="181"/>
      <c r="AZ246" s="181"/>
      <c r="BA246" s="180">
        <v>36428.639999999999</v>
      </c>
      <c r="BB246" s="180">
        <v>203039.98</v>
      </c>
      <c r="BC246" s="180">
        <v>203039.98</v>
      </c>
      <c r="BD246" s="181"/>
      <c r="BE246" s="181"/>
      <c r="BF246" s="181"/>
      <c r="BG246" s="180">
        <v>71466.350000000006</v>
      </c>
      <c r="BH246" s="180">
        <v>36609.480000000003</v>
      </c>
      <c r="BI246" s="180">
        <v>5463</v>
      </c>
      <c r="BJ246" s="180">
        <v>19671.48</v>
      </c>
      <c r="BK246" s="180">
        <v>11475</v>
      </c>
      <c r="BL246" s="180">
        <v>163928.64000000001</v>
      </c>
      <c r="BM246" s="180">
        <v>36428.639999999999</v>
      </c>
      <c r="BN246" s="181"/>
      <c r="BO246" s="181"/>
      <c r="BP246" s="180">
        <v>127500</v>
      </c>
      <c r="BQ246" s="181"/>
      <c r="BR246" s="181"/>
    </row>
    <row r="247" spans="1:70" ht="11.25" customHeight="1" outlineLevel="1" collapsed="1" x14ac:dyDescent="0.2">
      <c r="A247" s="227" t="s">
        <v>1083</v>
      </c>
      <c r="B247" s="185">
        <v>2078</v>
      </c>
      <c r="C247" s="185">
        <v>18092</v>
      </c>
      <c r="D247" s="185">
        <v>2055337.15</v>
      </c>
      <c r="E247" s="185">
        <v>41852968.920000002</v>
      </c>
      <c r="F247" s="185">
        <v>11798.25</v>
      </c>
      <c r="G247" s="185">
        <v>9093670.4800000004</v>
      </c>
      <c r="H247" s="251"/>
      <c r="I247" s="185">
        <v>936354</v>
      </c>
      <c r="J247" s="185">
        <v>91532.36</v>
      </c>
      <c r="K247" s="185">
        <v>63846.559999999998</v>
      </c>
      <c r="L247" s="185">
        <v>407625.62</v>
      </c>
      <c r="M247" s="185">
        <v>844476.66</v>
      </c>
      <c r="N247" s="185">
        <v>1343749.53</v>
      </c>
      <c r="O247" s="251"/>
      <c r="P247" s="185">
        <v>768784.05</v>
      </c>
      <c r="Q247" s="251"/>
      <c r="R247" s="185">
        <v>642633.31999999995</v>
      </c>
      <c r="S247" s="185">
        <v>144271.56</v>
      </c>
      <c r="T247" s="251"/>
      <c r="U247" s="251"/>
      <c r="V247" s="185">
        <v>2669331.5099999998</v>
      </c>
      <c r="W247" s="185">
        <v>176317.15</v>
      </c>
      <c r="X247" s="251"/>
      <c r="Y247" s="251"/>
      <c r="Z247" s="185">
        <v>30000</v>
      </c>
      <c r="AA247" s="185">
        <v>1892802.46</v>
      </c>
      <c r="AB247" s="185">
        <v>150471.72</v>
      </c>
      <c r="AC247" s="251"/>
      <c r="AD247" s="251"/>
      <c r="AE247" s="185">
        <v>2949.56</v>
      </c>
      <c r="AF247" s="251"/>
      <c r="AG247" s="185">
        <v>849632</v>
      </c>
      <c r="AH247" s="185">
        <v>70000</v>
      </c>
      <c r="AI247" s="251"/>
      <c r="AJ247" s="185">
        <v>4677427.68</v>
      </c>
      <c r="AK247" s="185">
        <v>30000</v>
      </c>
      <c r="AL247" s="185">
        <v>71000</v>
      </c>
      <c r="AM247" s="185"/>
      <c r="AN247" s="185"/>
      <c r="AO247" s="185">
        <v>942752.42</v>
      </c>
      <c r="AP247" s="251">
        <v>160640.76</v>
      </c>
      <c r="AQ247" s="185">
        <v>901423.6</v>
      </c>
      <c r="AR247" s="185">
        <v>1716.07</v>
      </c>
      <c r="AS247" s="185">
        <v>3366.66</v>
      </c>
      <c r="AT247" s="185">
        <v>161209.59</v>
      </c>
      <c r="AU247" s="185">
        <v>41720</v>
      </c>
      <c r="AV247" s="251">
        <v>23366.19</v>
      </c>
      <c r="AW247" s="251"/>
      <c r="AX247" s="185"/>
      <c r="AY247" s="185">
        <v>530582.69999999995</v>
      </c>
      <c r="AZ247" s="185">
        <v>43056.28</v>
      </c>
      <c r="BA247" s="185">
        <v>16142.54</v>
      </c>
      <c r="BB247" s="185">
        <v>1750450.87</v>
      </c>
      <c r="BC247" s="185">
        <v>12797911.539999999</v>
      </c>
      <c r="BD247" s="185">
        <v>11359719.609999999</v>
      </c>
      <c r="BE247" s="251">
        <v>1482270.99</v>
      </c>
      <c r="BF247" s="185"/>
      <c r="BG247" s="185">
        <v>-44079.06</v>
      </c>
      <c r="BH247" s="185">
        <v>4217510.13</v>
      </c>
      <c r="BI247" s="185">
        <v>626538</v>
      </c>
      <c r="BJ247" s="185">
        <v>2267028.13</v>
      </c>
      <c r="BK247" s="185">
        <v>1323944</v>
      </c>
      <c r="BL247" s="174">
        <v>555778</v>
      </c>
      <c r="BM247" s="174">
        <v>1445521.27</v>
      </c>
      <c r="BN247" s="175"/>
      <c r="BO247" s="175"/>
      <c r="BP247" s="174">
        <v>5121977.67</v>
      </c>
      <c r="BQ247" s="174">
        <v>12063.56</v>
      </c>
      <c r="BR247" s="174">
        <v>12063.56</v>
      </c>
    </row>
    <row r="248" spans="1:70" ht="11.25" hidden="1" customHeight="1" outlineLevel="2" x14ac:dyDescent="0.2">
      <c r="A248" s="228" t="s">
        <v>444</v>
      </c>
      <c r="B248" s="208">
        <v>51</v>
      </c>
      <c r="C248" s="208">
        <v>536.79999999999995</v>
      </c>
      <c r="D248" s="209">
        <v>15206.32</v>
      </c>
      <c r="E248" s="209">
        <v>402318.09</v>
      </c>
      <c r="F248" s="213"/>
      <c r="G248" s="209">
        <v>160556.88</v>
      </c>
      <c r="H248" s="213"/>
      <c r="I248" s="213"/>
      <c r="J248" s="213"/>
      <c r="K248" s="213"/>
      <c r="L248" s="209">
        <v>23389.62</v>
      </c>
      <c r="M248" s="209">
        <v>16055.69</v>
      </c>
      <c r="N248" s="209">
        <v>37788.769999999997</v>
      </c>
      <c r="O248" s="213"/>
      <c r="P248" s="209">
        <v>16055.69</v>
      </c>
      <c r="Q248" s="213"/>
      <c r="R248" s="213"/>
      <c r="S248" s="213"/>
      <c r="T248" s="213"/>
      <c r="U248" s="213"/>
      <c r="V248" s="209">
        <v>8959.08</v>
      </c>
      <c r="W248" s="209">
        <v>4622.1400000000003</v>
      </c>
      <c r="X248" s="213"/>
      <c r="Y248" s="213"/>
      <c r="Z248" s="213"/>
      <c r="AA248" s="209">
        <v>40139.22</v>
      </c>
      <c r="AB248" s="213"/>
      <c r="AC248" s="213"/>
      <c r="AD248" s="213"/>
      <c r="AE248" s="213"/>
      <c r="AF248" s="213"/>
      <c r="AG248" s="209">
        <v>24751</v>
      </c>
      <c r="AH248" s="209">
        <v>70000</v>
      </c>
      <c r="AI248" s="213"/>
      <c r="AJ248" s="209">
        <v>264098.40999999997</v>
      </c>
      <c r="AK248" s="209">
        <v>3000</v>
      </c>
      <c r="AL248" s="209">
        <v>1000</v>
      </c>
      <c r="AM248" s="209">
        <v>12908.63</v>
      </c>
      <c r="AN248" s="213"/>
      <c r="AO248" s="209">
        <v>142093.42000000001</v>
      </c>
      <c r="AP248" s="213"/>
      <c r="AQ248" s="213"/>
      <c r="AR248" s="213"/>
      <c r="AS248" s="209">
        <v>2919.46</v>
      </c>
      <c r="AT248" s="209">
        <v>1192</v>
      </c>
      <c r="AU248" s="209">
        <v>1831.78</v>
      </c>
      <c r="AV248" s="213"/>
      <c r="AW248" s="213"/>
      <c r="AX248" s="209">
        <v>57178.58</v>
      </c>
      <c r="AY248" s="209">
        <v>7655.04</v>
      </c>
      <c r="AZ248" s="209">
        <v>1087.68</v>
      </c>
      <c r="BA248" s="209">
        <v>33231.82</v>
      </c>
      <c r="BB248" s="209">
        <v>137221.79999999999</v>
      </c>
      <c r="BC248" s="209">
        <v>56083.85</v>
      </c>
      <c r="BD248" s="209">
        <v>81137.95</v>
      </c>
      <c r="BE248" s="213"/>
      <c r="BF248" s="213"/>
      <c r="BG248" s="209">
        <v>16204.2</v>
      </c>
      <c r="BH248" s="209">
        <v>34448.199999999997</v>
      </c>
      <c r="BI248" s="209">
        <v>6035</v>
      </c>
      <c r="BJ248" s="209">
        <v>17945.2</v>
      </c>
      <c r="BK248" s="209">
        <v>10468</v>
      </c>
      <c r="BL248" s="180">
        <v>203231.82</v>
      </c>
      <c r="BM248" s="180">
        <v>33231.82</v>
      </c>
      <c r="BN248" s="181"/>
      <c r="BO248" s="181"/>
      <c r="BP248" s="180">
        <v>170000</v>
      </c>
      <c r="BQ248" s="181"/>
      <c r="BR248" s="181"/>
    </row>
    <row r="249" spans="1:70" ht="11.25" hidden="1" customHeight="1" outlineLevel="2" x14ac:dyDescent="0.2">
      <c r="A249" s="228" t="s">
        <v>445</v>
      </c>
      <c r="B249" s="213"/>
      <c r="C249" s="213"/>
      <c r="D249" s="209">
        <v>26535.33</v>
      </c>
      <c r="E249" s="209">
        <v>100683.4</v>
      </c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  <c r="Z249" s="213"/>
      <c r="AA249" s="213"/>
      <c r="AB249" s="209">
        <v>100683.4</v>
      </c>
      <c r="AC249" s="213"/>
      <c r="AD249" s="213"/>
      <c r="AE249" s="213"/>
      <c r="AF249" s="213"/>
      <c r="AG249" s="213"/>
      <c r="AH249" s="213"/>
      <c r="AI249" s="213"/>
      <c r="AJ249" s="209">
        <v>60339.360000000001</v>
      </c>
      <c r="AK249" s="213"/>
      <c r="AL249" s="213"/>
      <c r="AM249" s="209">
        <v>4811.51</v>
      </c>
      <c r="AN249" s="209">
        <v>42901.78</v>
      </c>
      <c r="AO249" s="213"/>
      <c r="AP249" s="213"/>
      <c r="AQ249" s="209">
        <v>1716.07</v>
      </c>
      <c r="AR249" s="208">
        <v>841.66</v>
      </c>
      <c r="AS249" s="213"/>
      <c r="AT249" s="213"/>
      <c r="AU249" s="213"/>
      <c r="AV249" s="213"/>
      <c r="AW249" s="213"/>
      <c r="AX249" s="213"/>
      <c r="AY249" s="213"/>
      <c r="AZ249" s="213"/>
      <c r="BA249" s="209">
        <v>10068.34</v>
      </c>
      <c r="BB249" s="209">
        <v>70614.39</v>
      </c>
      <c r="BC249" s="209">
        <v>26535.33</v>
      </c>
      <c r="BD249" s="209">
        <v>88158.12</v>
      </c>
      <c r="BE249" s="213"/>
      <c r="BF249" s="209">
        <v>-44079.06</v>
      </c>
      <c r="BG249" s="209">
        <v>-3735.02</v>
      </c>
      <c r="BH249" s="209">
        <v>10118.43</v>
      </c>
      <c r="BI249" s="209">
        <v>1510</v>
      </c>
      <c r="BJ249" s="209">
        <v>5436.43</v>
      </c>
      <c r="BK249" s="209">
        <v>3172</v>
      </c>
      <c r="BL249" s="180">
        <v>52568.34</v>
      </c>
      <c r="BM249" s="180">
        <v>10068.34</v>
      </c>
      <c r="BN249" s="181"/>
      <c r="BO249" s="181"/>
      <c r="BP249" s="180">
        <v>42500</v>
      </c>
      <c r="BQ249" s="181"/>
      <c r="BR249" s="181"/>
    </row>
    <row r="250" spans="1:70" ht="11.25" hidden="1" customHeight="1" outlineLevel="2" x14ac:dyDescent="0.2">
      <c r="A250" s="228" t="s">
        <v>447</v>
      </c>
      <c r="B250" s="208">
        <v>79</v>
      </c>
      <c r="C250" s="208">
        <v>632</v>
      </c>
      <c r="D250" s="209">
        <v>109164.14</v>
      </c>
      <c r="E250" s="209">
        <v>630402.68000000005</v>
      </c>
      <c r="F250" s="213"/>
      <c r="G250" s="209">
        <v>266375.36</v>
      </c>
      <c r="H250" s="213"/>
      <c r="I250" s="209">
        <v>25288.799999999999</v>
      </c>
      <c r="J250" s="213"/>
      <c r="K250" s="213"/>
      <c r="L250" s="213"/>
      <c r="M250" s="209">
        <v>13318.76</v>
      </c>
      <c r="N250" s="213"/>
      <c r="O250" s="213"/>
      <c r="P250" s="209">
        <v>26637.54</v>
      </c>
      <c r="Q250" s="213"/>
      <c r="R250" s="213"/>
      <c r="S250" s="213"/>
      <c r="T250" s="213"/>
      <c r="U250" s="213"/>
      <c r="V250" s="209">
        <v>182227.38</v>
      </c>
      <c r="W250" s="209">
        <v>5400</v>
      </c>
      <c r="X250" s="213"/>
      <c r="Y250" s="213"/>
      <c r="Z250" s="213"/>
      <c r="AA250" s="209">
        <v>66593.84</v>
      </c>
      <c r="AB250" s="213"/>
      <c r="AC250" s="213"/>
      <c r="AD250" s="213"/>
      <c r="AE250" s="213"/>
      <c r="AF250" s="213"/>
      <c r="AG250" s="209">
        <v>44561</v>
      </c>
      <c r="AH250" s="213"/>
      <c r="AI250" s="213"/>
      <c r="AJ250" s="209">
        <v>114238.82</v>
      </c>
      <c r="AK250" s="209">
        <v>3000</v>
      </c>
      <c r="AL250" s="209">
        <v>1000</v>
      </c>
      <c r="AM250" s="209">
        <v>39736.239999999998</v>
      </c>
      <c r="AN250" s="213"/>
      <c r="AO250" s="213"/>
      <c r="AP250" s="213"/>
      <c r="AQ250" s="213"/>
      <c r="AR250" s="213"/>
      <c r="AS250" s="209">
        <v>6270.31</v>
      </c>
      <c r="AT250" s="209">
        <v>1192</v>
      </c>
      <c r="AU250" s="213"/>
      <c r="AV250" s="213"/>
      <c r="AW250" s="213"/>
      <c r="AX250" s="213"/>
      <c r="AY250" s="213"/>
      <c r="AZ250" s="213"/>
      <c r="BA250" s="209">
        <v>63040.27</v>
      </c>
      <c r="BB250" s="209">
        <v>484887.64</v>
      </c>
      <c r="BC250" s="209">
        <v>453782.74</v>
      </c>
      <c r="BD250" s="209">
        <v>31104.9</v>
      </c>
      <c r="BE250" s="213"/>
      <c r="BF250" s="213"/>
      <c r="BG250" s="209">
        <v>140440.35999999999</v>
      </c>
      <c r="BH250" s="209">
        <v>63354.43</v>
      </c>
      <c r="BI250" s="209">
        <v>9455</v>
      </c>
      <c r="BJ250" s="209">
        <v>34041.43</v>
      </c>
      <c r="BK250" s="209">
        <v>19858</v>
      </c>
      <c r="BL250" s="180">
        <v>233040.27</v>
      </c>
      <c r="BM250" s="180">
        <v>63040.27</v>
      </c>
      <c r="BN250" s="181"/>
      <c r="BO250" s="181"/>
      <c r="BP250" s="180">
        <v>170000</v>
      </c>
      <c r="BQ250" s="181"/>
      <c r="BR250" s="181"/>
    </row>
    <row r="251" spans="1:70" ht="11.25" hidden="1" customHeight="1" outlineLevel="2" x14ac:dyDescent="0.2">
      <c r="A251" s="228" t="s">
        <v>448</v>
      </c>
      <c r="B251" s="208">
        <v>61</v>
      </c>
      <c r="C251" s="208">
        <v>658.8</v>
      </c>
      <c r="D251" s="209">
        <v>67392.25</v>
      </c>
      <c r="E251" s="209">
        <v>376349.78</v>
      </c>
      <c r="F251" s="213"/>
      <c r="G251" s="209">
        <v>151895.95000000001</v>
      </c>
      <c r="H251" s="213"/>
      <c r="I251" s="213"/>
      <c r="J251" s="213"/>
      <c r="K251" s="209">
        <v>4644.53</v>
      </c>
      <c r="L251" s="209">
        <v>23353.51</v>
      </c>
      <c r="M251" s="209">
        <v>15189.6</v>
      </c>
      <c r="N251" s="213"/>
      <c r="O251" s="213"/>
      <c r="P251" s="209">
        <v>15189.6</v>
      </c>
      <c r="Q251" s="213"/>
      <c r="R251" s="209">
        <v>62727.7</v>
      </c>
      <c r="S251" s="209">
        <v>31363.84</v>
      </c>
      <c r="T251" s="213"/>
      <c r="U251" s="213"/>
      <c r="V251" s="209">
        <v>3159.43</v>
      </c>
      <c r="W251" s="209">
        <v>3785.63</v>
      </c>
      <c r="X251" s="213"/>
      <c r="Y251" s="213"/>
      <c r="Z251" s="213"/>
      <c r="AA251" s="209">
        <v>37973.99</v>
      </c>
      <c r="AB251" s="213"/>
      <c r="AC251" s="213"/>
      <c r="AD251" s="213"/>
      <c r="AE251" s="213"/>
      <c r="AF251" s="213"/>
      <c r="AG251" s="209">
        <v>27066</v>
      </c>
      <c r="AH251" s="213"/>
      <c r="AI251" s="213"/>
      <c r="AJ251" s="209">
        <v>64000.88</v>
      </c>
      <c r="AK251" s="213"/>
      <c r="AL251" s="209">
        <v>1000</v>
      </c>
      <c r="AM251" s="209">
        <v>21121.47</v>
      </c>
      <c r="AN251" s="213"/>
      <c r="AO251" s="213"/>
      <c r="AP251" s="213"/>
      <c r="AQ251" s="213"/>
      <c r="AR251" s="213"/>
      <c r="AS251" s="209">
        <v>3350.42</v>
      </c>
      <c r="AT251" s="208">
        <v>894</v>
      </c>
      <c r="AU251" s="213"/>
      <c r="AV251" s="213"/>
      <c r="AW251" s="213"/>
      <c r="AX251" s="213"/>
      <c r="AY251" s="213"/>
      <c r="AZ251" s="213"/>
      <c r="BA251" s="209">
        <v>37634.99</v>
      </c>
      <c r="BB251" s="209">
        <v>305613.14</v>
      </c>
      <c r="BC251" s="209">
        <v>200793.74</v>
      </c>
      <c r="BD251" s="209">
        <v>104819.4</v>
      </c>
      <c r="BE251" s="213"/>
      <c r="BF251" s="213"/>
      <c r="BG251" s="209">
        <v>74128.009999999995</v>
      </c>
      <c r="BH251" s="209">
        <v>37821.910000000003</v>
      </c>
      <c r="BI251" s="209">
        <v>5644</v>
      </c>
      <c r="BJ251" s="209">
        <v>20322.91</v>
      </c>
      <c r="BK251" s="209">
        <v>11855</v>
      </c>
      <c r="BL251" s="180">
        <v>165134.99</v>
      </c>
      <c r="BM251" s="180">
        <v>37634.99</v>
      </c>
      <c r="BN251" s="181"/>
      <c r="BO251" s="181"/>
      <c r="BP251" s="180">
        <v>127500</v>
      </c>
      <c r="BQ251" s="181"/>
      <c r="BR251" s="181"/>
    </row>
    <row r="252" spans="1:70" ht="11.25" hidden="1" customHeight="1" outlineLevel="2" x14ac:dyDescent="0.2">
      <c r="A252" s="228" t="s">
        <v>449</v>
      </c>
      <c r="B252" s="208">
        <v>21</v>
      </c>
      <c r="C252" s="208">
        <v>168</v>
      </c>
      <c r="D252" s="209">
        <v>36003.760000000002</v>
      </c>
      <c r="E252" s="209">
        <v>135333.57999999999</v>
      </c>
      <c r="F252" s="213"/>
      <c r="G252" s="209">
        <v>54949.440000000002</v>
      </c>
      <c r="H252" s="213"/>
      <c r="I252" s="209">
        <v>7849.92</v>
      </c>
      <c r="J252" s="213"/>
      <c r="K252" s="213"/>
      <c r="L252" s="213"/>
      <c r="M252" s="209">
        <v>5494.94</v>
      </c>
      <c r="N252" s="213"/>
      <c r="O252" s="213"/>
      <c r="P252" s="209">
        <v>5494.94</v>
      </c>
      <c r="Q252" s="213"/>
      <c r="R252" s="213"/>
      <c r="S252" s="213"/>
      <c r="T252" s="213"/>
      <c r="U252" s="213"/>
      <c r="V252" s="209">
        <v>27123.040000000001</v>
      </c>
      <c r="W252" s="209">
        <v>1417.5</v>
      </c>
      <c r="X252" s="213"/>
      <c r="Y252" s="213"/>
      <c r="Z252" s="213"/>
      <c r="AA252" s="209">
        <v>13737.36</v>
      </c>
      <c r="AB252" s="209">
        <v>19266.439999999999</v>
      </c>
      <c r="AC252" s="213"/>
      <c r="AD252" s="213"/>
      <c r="AE252" s="213"/>
      <c r="AF252" s="213"/>
      <c r="AG252" s="213"/>
      <c r="AH252" s="213"/>
      <c r="AI252" s="213"/>
      <c r="AJ252" s="209">
        <v>25103.5</v>
      </c>
      <c r="AK252" s="213"/>
      <c r="AL252" s="213"/>
      <c r="AM252" s="209">
        <v>5732.26</v>
      </c>
      <c r="AN252" s="213"/>
      <c r="AO252" s="209">
        <v>4483.07</v>
      </c>
      <c r="AP252" s="213"/>
      <c r="AQ252" s="213"/>
      <c r="AR252" s="213"/>
      <c r="AS252" s="209">
        <v>1056.81</v>
      </c>
      <c r="AT252" s="208">
        <v>298</v>
      </c>
      <c r="AU252" s="213"/>
      <c r="AV252" s="213"/>
      <c r="AW252" s="213"/>
      <c r="AX252" s="213"/>
      <c r="AY252" s="213"/>
      <c r="AZ252" s="213"/>
      <c r="BA252" s="209">
        <v>13533.36</v>
      </c>
      <c r="BB252" s="209">
        <v>146233.84</v>
      </c>
      <c r="BC252" s="209">
        <v>124256.17</v>
      </c>
      <c r="BD252" s="209">
        <v>21977.67</v>
      </c>
      <c r="BE252" s="213"/>
      <c r="BF252" s="213"/>
      <c r="BG252" s="213"/>
      <c r="BH252" s="209">
        <v>15550.64</v>
      </c>
      <c r="BI252" s="209">
        <v>2030</v>
      </c>
      <c r="BJ252" s="209">
        <v>8538.64</v>
      </c>
      <c r="BK252" s="209">
        <v>4982</v>
      </c>
      <c r="BL252" s="180">
        <v>78011.03</v>
      </c>
      <c r="BM252" s="180">
        <v>13533.36</v>
      </c>
      <c r="BN252" s="181"/>
      <c r="BO252" s="181"/>
      <c r="BP252" s="180">
        <v>64477.67</v>
      </c>
      <c r="BQ252" s="181"/>
      <c r="BR252" s="181"/>
    </row>
    <row r="253" spans="1:70" ht="11.25" hidden="1" customHeight="1" outlineLevel="2" x14ac:dyDescent="0.2">
      <c r="A253" s="228" t="s">
        <v>450</v>
      </c>
      <c r="B253" s="213"/>
      <c r="C253" s="213"/>
      <c r="D253" s="209">
        <v>-7985.4</v>
      </c>
      <c r="E253" s="213"/>
      <c r="F253" s="213"/>
      <c r="G253" s="213"/>
      <c r="H253" s="213"/>
      <c r="I253" s="213"/>
      <c r="J253" s="213"/>
      <c r="K253" s="213"/>
      <c r="L253" s="213"/>
      <c r="M253" s="213"/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  <c r="Z253" s="213"/>
      <c r="AA253" s="213"/>
      <c r="AB253" s="213"/>
      <c r="AC253" s="213"/>
      <c r="AD253" s="213"/>
      <c r="AE253" s="213"/>
      <c r="AF253" s="213"/>
      <c r="AG253" s="213"/>
      <c r="AH253" s="213"/>
      <c r="AI253" s="213"/>
      <c r="AJ253" s="213"/>
      <c r="AK253" s="213"/>
      <c r="AL253" s="213"/>
      <c r="AM253" s="213"/>
      <c r="AN253" s="213"/>
      <c r="AO253" s="213"/>
      <c r="AP253" s="213"/>
      <c r="AQ253" s="213"/>
      <c r="AR253" s="213"/>
      <c r="AS253" s="213"/>
      <c r="AT253" s="213"/>
      <c r="AU253" s="213"/>
      <c r="AV253" s="213"/>
      <c r="AW253" s="213"/>
      <c r="AX253" s="213"/>
      <c r="AY253" s="213"/>
      <c r="AZ253" s="213"/>
      <c r="BA253" s="213"/>
      <c r="BB253" s="213"/>
      <c r="BC253" s="213"/>
      <c r="BD253" s="213"/>
      <c r="BE253" s="213"/>
      <c r="BF253" s="213"/>
      <c r="BG253" s="209">
        <v>-7985.4</v>
      </c>
      <c r="BH253" s="213"/>
      <c r="BI253" s="213"/>
      <c r="BJ253" s="213"/>
      <c r="BK253" s="213"/>
      <c r="BL253" s="181"/>
      <c r="BM253" s="181"/>
      <c r="BN253" s="181"/>
      <c r="BO253" s="181"/>
      <c r="BP253" s="181"/>
      <c r="BQ253" s="181"/>
      <c r="BR253" s="181"/>
    </row>
    <row r="254" spans="1:70" ht="11.25" hidden="1" customHeight="1" outlineLevel="2" x14ac:dyDescent="0.2">
      <c r="A254" s="228" t="s">
        <v>451</v>
      </c>
      <c r="B254" s="208">
        <v>79</v>
      </c>
      <c r="C254" s="208">
        <v>632</v>
      </c>
      <c r="D254" s="209">
        <v>83652.87</v>
      </c>
      <c r="E254" s="209">
        <v>634356.89</v>
      </c>
      <c r="F254" s="213"/>
      <c r="G254" s="209">
        <v>268692.47999999998</v>
      </c>
      <c r="H254" s="213"/>
      <c r="I254" s="209">
        <v>47416.32</v>
      </c>
      <c r="J254" s="213"/>
      <c r="K254" s="213"/>
      <c r="L254" s="213"/>
      <c r="M254" s="209">
        <v>26869.25</v>
      </c>
      <c r="N254" s="213"/>
      <c r="O254" s="213"/>
      <c r="P254" s="209">
        <v>26869.25</v>
      </c>
      <c r="Q254" s="213"/>
      <c r="R254" s="209">
        <v>44672.95</v>
      </c>
      <c r="S254" s="209">
        <v>25527.4</v>
      </c>
      <c r="T254" s="213"/>
      <c r="U254" s="213"/>
      <c r="V254" s="209">
        <v>72036.45</v>
      </c>
      <c r="W254" s="209">
        <v>4598.67</v>
      </c>
      <c r="X254" s="213"/>
      <c r="Y254" s="213"/>
      <c r="Z254" s="213"/>
      <c r="AA254" s="209">
        <v>67173.119999999995</v>
      </c>
      <c r="AB254" s="213"/>
      <c r="AC254" s="213"/>
      <c r="AD254" s="213"/>
      <c r="AE254" s="213"/>
      <c r="AF254" s="213"/>
      <c r="AG254" s="209">
        <v>50501</v>
      </c>
      <c r="AH254" s="213"/>
      <c r="AI254" s="213"/>
      <c r="AJ254" s="209">
        <v>156775.51999999999</v>
      </c>
      <c r="AK254" s="213"/>
      <c r="AL254" s="209">
        <v>1000</v>
      </c>
      <c r="AM254" s="209">
        <v>40092.120000000003</v>
      </c>
      <c r="AN254" s="213"/>
      <c r="AO254" s="213"/>
      <c r="AP254" s="213"/>
      <c r="AQ254" s="213"/>
      <c r="AR254" s="213"/>
      <c r="AS254" s="209">
        <v>6009.27</v>
      </c>
      <c r="AT254" s="209">
        <v>1192</v>
      </c>
      <c r="AU254" s="213"/>
      <c r="AV254" s="213"/>
      <c r="AW254" s="213"/>
      <c r="AX254" s="209">
        <v>45046.43</v>
      </c>
      <c r="AY254" s="213"/>
      <c r="AZ254" s="213"/>
      <c r="BA254" s="209">
        <v>63435.7</v>
      </c>
      <c r="BB254" s="209">
        <v>463390.2</v>
      </c>
      <c r="BC254" s="209">
        <v>365829.3</v>
      </c>
      <c r="BD254" s="209">
        <v>97560.9</v>
      </c>
      <c r="BE254" s="213"/>
      <c r="BF254" s="213"/>
      <c r="BG254" s="209">
        <v>97844.04</v>
      </c>
      <c r="BH254" s="209">
        <v>63753.51</v>
      </c>
      <c r="BI254" s="209">
        <v>9516</v>
      </c>
      <c r="BJ254" s="209">
        <v>34255.51</v>
      </c>
      <c r="BK254" s="209">
        <v>19982</v>
      </c>
      <c r="BL254" s="180">
        <v>233435.7</v>
      </c>
      <c r="BM254" s="180">
        <v>63435.7</v>
      </c>
      <c r="BN254" s="181"/>
      <c r="BO254" s="181"/>
      <c r="BP254" s="180">
        <v>170000</v>
      </c>
      <c r="BQ254" s="181"/>
      <c r="BR254" s="181"/>
    </row>
    <row r="255" spans="1:70" ht="11.25" hidden="1" customHeight="1" outlineLevel="2" x14ac:dyDescent="0.2">
      <c r="A255" s="228" t="s">
        <v>452</v>
      </c>
      <c r="B255" s="208">
        <v>79</v>
      </c>
      <c r="C255" s="208">
        <v>632</v>
      </c>
      <c r="D255" s="209">
        <v>130858.83</v>
      </c>
      <c r="E255" s="209">
        <v>810365.79</v>
      </c>
      <c r="F255" s="213"/>
      <c r="G255" s="209">
        <v>312157.44</v>
      </c>
      <c r="H255" s="213"/>
      <c r="I255" s="209">
        <v>29635.200000000001</v>
      </c>
      <c r="J255" s="213"/>
      <c r="K255" s="213"/>
      <c r="L255" s="213"/>
      <c r="M255" s="209">
        <v>15607.88</v>
      </c>
      <c r="N255" s="213"/>
      <c r="O255" s="213"/>
      <c r="P255" s="209">
        <v>31215.74</v>
      </c>
      <c r="Q255" s="213"/>
      <c r="R255" s="213"/>
      <c r="S255" s="213"/>
      <c r="T255" s="213"/>
      <c r="U255" s="213"/>
      <c r="V255" s="209">
        <v>287809.17</v>
      </c>
      <c r="W255" s="209">
        <v>5400</v>
      </c>
      <c r="X255" s="213"/>
      <c r="Y255" s="213"/>
      <c r="Z255" s="213"/>
      <c r="AA255" s="209">
        <v>78039.360000000001</v>
      </c>
      <c r="AB255" s="213"/>
      <c r="AC255" s="213"/>
      <c r="AD255" s="213"/>
      <c r="AE255" s="213"/>
      <c r="AF255" s="213"/>
      <c r="AG255" s="209">
        <v>50501</v>
      </c>
      <c r="AH255" s="213"/>
      <c r="AI255" s="213"/>
      <c r="AJ255" s="209">
        <v>185535.38</v>
      </c>
      <c r="AK255" s="209">
        <v>5000</v>
      </c>
      <c r="AL255" s="209">
        <v>2000</v>
      </c>
      <c r="AM255" s="209">
        <v>55932.92</v>
      </c>
      <c r="AN255" s="213"/>
      <c r="AO255" s="213"/>
      <c r="AP255" s="213"/>
      <c r="AQ255" s="213"/>
      <c r="AR255" s="213"/>
      <c r="AS255" s="209">
        <v>8064.14</v>
      </c>
      <c r="AT255" s="209">
        <v>1192</v>
      </c>
      <c r="AU255" s="209">
        <v>5567.85</v>
      </c>
      <c r="AV255" s="213"/>
      <c r="AW255" s="213"/>
      <c r="AX255" s="209">
        <v>24245.599999999999</v>
      </c>
      <c r="AY255" s="213"/>
      <c r="AZ255" s="209">
        <v>2496.29</v>
      </c>
      <c r="BA255" s="209">
        <v>81036.58</v>
      </c>
      <c r="BB255" s="209">
        <v>598721.89</v>
      </c>
      <c r="BC255" s="209">
        <v>562270.99</v>
      </c>
      <c r="BD255" s="209">
        <v>36450.9</v>
      </c>
      <c r="BE255" s="213"/>
      <c r="BF255" s="213"/>
      <c r="BG255" s="209">
        <v>156967.35</v>
      </c>
      <c r="BH255" s="209">
        <v>81442.28</v>
      </c>
      <c r="BI255" s="209">
        <v>12156</v>
      </c>
      <c r="BJ255" s="209">
        <v>43759.28</v>
      </c>
      <c r="BK255" s="209">
        <v>25527</v>
      </c>
      <c r="BL255" s="180">
        <v>251036.58</v>
      </c>
      <c r="BM255" s="180">
        <v>81036.58</v>
      </c>
      <c r="BN255" s="181"/>
      <c r="BO255" s="181"/>
      <c r="BP255" s="180">
        <v>170000</v>
      </c>
      <c r="BQ255" s="181"/>
      <c r="BR255" s="181"/>
    </row>
    <row r="256" spans="1:70" ht="11.25" hidden="1" customHeight="1" outlineLevel="2" x14ac:dyDescent="0.2">
      <c r="A256" s="228" t="s">
        <v>455</v>
      </c>
      <c r="B256" s="208">
        <v>79</v>
      </c>
      <c r="C256" s="208">
        <v>630</v>
      </c>
      <c r="D256" s="209">
        <v>68013.69</v>
      </c>
      <c r="E256" s="209">
        <v>410281.39</v>
      </c>
      <c r="F256" s="213"/>
      <c r="G256" s="209">
        <v>206060.4</v>
      </c>
      <c r="H256" s="213"/>
      <c r="I256" s="209">
        <v>19624.8</v>
      </c>
      <c r="J256" s="213"/>
      <c r="K256" s="213"/>
      <c r="L256" s="213"/>
      <c r="M256" s="209">
        <v>20606.04</v>
      </c>
      <c r="N256" s="213"/>
      <c r="O256" s="213"/>
      <c r="P256" s="209">
        <v>20606.04</v>
      </c>
      <c r="Q256" s="213"/>
      <c r="R256" s="213"/>
      <c r="S256" s="213"/>
      <c r="T256" s="213"/>
      <c r="U256" s="213"/>
      <c r="V256" s="209">
        <v>76469.009999999995</v>
      </c>
      <c r="W256" s="209">
        <v>5400</v>
      </c>
      <c r="X256" s="213"/>
      <c r="Y256" s="213"/>
      <c r="Z256" s="213"/>
      <c r="AA256" s="209">
        <v>51515.1</v>
      </c>
      <c r="AB256" s="213"/>
      <c r="AC256" s="213"/>
      <c r="AD256" s="213"/>
      <c r="AE256" s="213"/>
      <c r="AF256" s="213"/>
      <c r="AG256" s="209">
        <v>10000</v>
      </c>
      <c r="AH256" s="213"/>
      <c r="AI256" s="213"/>
      <c r="AJ256" s="209">
        <v>72054.429999999993</v>
      </c>
      <c r="AK256" s="209">
        <v>3000</v>
      </c>
      <c r="AL256" s="213"/>
      <c r="AM256" s="209">
        <v>19925.330000000002</v>
      </c>
      <c r="AN256" s="213"/>
      <c r="AO256" s="213"/>
      <c r="AP256" s="213"/>
      <c r="AQ256" s="213"/>
      <c r="AR256" s="213"/>
      <c r="AS256" s="209">
        <v>4050.48</v>
      </c>
      <c r="AT256" s="213"/>
      <c r="AU256" s="209">
        <v>2910.14</v>
      </c>
      <c r="AV256" s="213"/>
      <c r="AW256" s="213"/>
      <c r="AX256" s="213"/>
      <c r="AY256" s="213"/>
      <c r="AZ256" s="209">
        <v>1140.3399999999999</v>
      </c>
      <c r="BA256" s="209">
        <v>41028.14</v>
      </c>
      <c r="BB256" s="209">
        <v>311904.19</v>
      </c>
      <c r="BC256" s="209">
        <v>311904.19</v>
      </c>
      <c r="BD256" s="213"/>
      <c r="BE256" s="213"/>
      <c r="BF256" s="213"/>
      <c r="BG256" s="209">
        <v>94336.46</v>
      </c>
      <c r="BH256" s="209">
        <v>41234.06</v>
      </c>
      <c r="BI256" s="209">
        <v>6155</v>
      </c>
      <c r="BJ256" s="209">
        <v>22155.06</v>
      </c>
      <c r="BK256" s="209">
        <v>12924</v>
      </c>
      <c r="BL256" s="180">
        <v>211028.14</v>
      </c>
      <c r="BM256" s="180">
        <v>41028.14</v>
      </c>
      <c r="BN256" s="181"/>
      <c r="BO256" s="181"/>
      <c r="BP256" s="180">
        <v>170000</v>
      </c>
      <c r="BQ256" s="181"/>
      <c r="BR256" s="181"/>
    </row>
    <row r="257" spans="1:70" ht="11.25" hidden="1" customHeight="1" outlineLevel="2" x14ac:dyDescent="0.2">
      <c r="A257" s="228" t="s">
        <v>456</v>
      </c>
      <c r="B257" s="208">
        <v>70</v>
      </c>
      <c r="C257" s="208">
        <v>560</v>
      </c>
      <c r="D257" s="209">
        <v>79947.42</v>
      </c>
      <c r="E257" s="209">
        <v>422699.89</v>
      </c>
      <c r="F257" s="213"/>
      <c r="G257" s="209">
        <v>183164.79999999999</v>
      </c>
      <c r="H257" s="213"/>
      <c r="I257" s="209">
        <v>31399.68</v>
      </c>
      <c r="J257" s="213"/>
      <c r="K257" s="213"/>
      <c r="L257" s="213"/>
      <c r="M257" s="209">
        <v>18316.48</v>
      </c>
      <c r="N257" s="209">
        <v>20477.919999999998</v>
      </c>
      <c r="O257" s="213"/>
      <c r="P257" s="209">
        <v>18316.48</v>
      </c>
      <c r="Q257" s="213"/>
      <c r="R257" s="213"/>
      <c r="S257" s="213"/>
      <c r="T257" s="213"/>
      <c r="U257" s="213"/>
      <c r="V257" s="209">
        <v>90410.15</v>
      </c>
      <c r="W257" s="209">
        <v>4823.18</v>
      </c>
      <c r="X257" s="213"/>
      <c r="Y257" s="213"/>
      <c r="Z257" s="213"/>
      <c r="AA257" s="209">
        <v>45791.199999999997</v>
      </c>
      <c r="AB257" s="213"/>
      <c r="AC257" s="213"/>
      <c r="AD257" s="213"/>
      <c r="AE257" s="213"/>
      <c r="AF257" s="213"/>
      <c r="AG257" s="209">
        <v>10000</v>
      </c>
      <c r="AH257" s="213"/>
      <c r="AI257" s="213"/>
      <c r="AJ257" s="209">
        <v>96924.94</v>
      </c>
      <c r="AK257" s="209">
        <v>3000</v>
      </c>
      <c r="AL257" s="209">
        <v>1000</v>
      </c>
      <c r="AM257" s="209">
        <v>21042.99</v>
      </c>
      <c r="AN257" s="213"/>
      <c r="AO257" s="213"/>
      <c r="AP257" s="213"/>
      <c r="AQ257" s="213"/>
      <c r="AR257" s="213"/>
      <c r="AS257" s="209">
        <v>3980.36</v>
      </c>
      <c r="AT257" s="209">
        <v>1192</v>
      </c>
      <c r="AU257" s="213"/>
      <c r="AV257" s="213"/>
      <c r="AW257" s="213"/>
      <c r="AX257" s="209">
        <v>24439.599999999999</v>
      </c>
      <c r="AY257" s="213"/>
      <c r="AZ257" s="213"/>
      <c r="BA257" s="209">
        <v>42269.99</v>
      </c>
      <c r="BB257" s="209">
        <v>332301.8</v>
      </c>
      <c r="BC257" s="209">
        <v>332301.8</v>
      </c>
      <c r="BD257" s="213"/>
      <c r="BE257" s="213"/>
      <c r="BF257" s="213"/>
      <c r="BG257" s="209">
        <v>73420.570000000007</v>
      </c>
      <c r="BH257" s="209">
        <v>42481.84</v>
      </c>
      <c r="BI257" s="209">
        <v>6341</v>
      </c>
      <c r="BJ257" s="209">
        <v>22824.84</v>
      </c>
      <c r="BK257" s="209">
        <v>13316</v>
      </c>
      <c r="BL257" s="180">
        <v>212269.99</v>
      </c>
      <c r="BM257" s="180">
        <v>42269.99</v>
      </c>
      <c r="BN257" s="181"/>
      <c r="BO257" s="181"/>
      <c r="BP257" s="180">
        <v>170000</v>
      </c>
      <c r="BQ257" s="181"/>
      <c r="BR257" s="181"/>
    </row>
    <row r="258" spans="1:70" ht="11.25" hidden="1" customHeight="1" outlineLevel="2" x14ac:dyDescent="0.2">
      <c r="A258" s="228" t="s">
        <v>457</v>
      </c>
      <c r="B258" s="208">
        <v>76</v>
      </c>
      <c r="C258" s="208">
        <v>608</v>
      </c>
      <c r="D258" s="209">
        <v>64104.76</v>
      </c>
      <c r="E258" s="209">
        <v>415260.59</v>
      </c>
      <c r="F258" s="213"/>
      <c r="G258" s="209">
        <v>198864.64000000001</v>
      </c>
      <c r="H258" s="213"/>
      <c r="I258" s="209">
        <v>23549.759999999998</v>
      </c>
      <c r="J258" s="213"/>
      <c r="K258" s="213"/>
      <c r="L258" s="213"/>
      <c r="M258" s="209">
        <v>19886.47</v>
      </c>
      <c r="N258" s="213"/>
      <c r="O258" s="213"/>
      <c r="P258" s="209">
        <v>19886.47</v>
      </c>
      <c r="Q258" s="213"/>
      <c r="R258" s="213"/>
      <c r="S258" s="213"/>
      <c r="T258" s="213"/>
      <c r="U258" s="213"/>
      <c r="V258" s="209">
        <v>98159.59</v>
      </c>
      <c r="W258" s="209">
        <v>5197.5</v>
      </c>
      <c r="X258" s="213"/>
      <c r="Y258" s="213"/>
      <c r="Z258" s="213"/>
      <c r="AA258" s="209">
        <v>49716.160000000003</v>
      </c>
      <c r="AB258" s="213"/>
      <c r="AC258" s="213"/>
      <c r="AD258" s="213"/>
      <c r="AE258" s="213"/>
      <c r="AF258" s="213"/>
      <c r="AG258" s="213"/>
      <c r="AH258" s="213"/>
      <c r="AI258" s="213"/>
      <c r="AJ258" s="209">
        <v>214749.54</v>
      </c>
      <c r="AK258" s="209">
        <v>5000</v>
      </c>
      <c r="AL258" s="209">
        <v>1000</v>
      </c>
      <c r="AM258" s="209">
        <v>20373.46</v>
      </c>
      <c r="AN258" s="213"/>
      <c r="AO258" s="209">
        <v>137441.76999999999</v>
      </c>
      <c r="AP258" s="213"/>
      <c r="AQ258" s="213"/>
      <c r="AR258" s="213"/>
      <c r="AS258" s="209">
        <v>4108.12</v>
      </c>
      <c r="AT258" s="209">
        <v>1192</v>
      </c>
      <c r="AU258" s="209">
        <v>2897.27</v>
      </c>
      <c r="AV258" s="213"/>
      <c r="AW258" s="213"/>
      <c r="AX258" s="213"/>
      <c r="AY258" s="213"/>
      <c r="AZ258" s="209">
        <v>1210.8499999999999</v>
      </c>
      <c r="BA258" s="209">
        <v>41526.07</v>
      </c>
      <c r="BB258" s="209">
        <v>217170.95</v>
      </c>
      <c r="BC258" s="209">
        <v>217170.95</v>
      </c>
      <c r="BD258" s="213"/>
      <c r="BE258" s="213"/>
      <c r="BF258" s="213"/>
      <c r="BG258" s="209">
        <v>47444.86</v>
      </c>
      <c r="BH258" s="209">
        <v>41733.78</v>
      </c>
      <c r="BI258" s="209">
        <v>6229</v>
      </c>
      <c r="BJ258" s="209">
        <v>22423.78</v>
      </c>
      <c r="BK258" s="209">
        <v>13081</v>
      </c>
      <c r="BL258" s="180">
        <v>211526.07</v>
      </c>
      <c r="BM258" s="180">
        <v>41526.07</v>
      </c>
      <c r="BN258" s="181"/>
      <c r="BO258" s="181"/>
      <c r="BP258" s="180">
        <v>170000</v>
      </c>
      <c r="BQ258" s="181"/>
      <c r="BR258" s="181"/>
    </row>
    <row r="259" spans="1:70" ht="11.25" hidden="1" customHeight="1" outlineLevel="2" x14ac:dyDescent="0.2">
      <c r="A259" s="228" t="s">
        <v>458</v>
      </c>
      <c r="B259" s="208">
        <v>71</v>
      </c>
      <c r="C259" s="208">
        <v>568</v>
      </c>
      <c r="D259" s="209">
        <v>62707.08</v>
      </c>
      <c r="E259" s="209">
        <v>443450.75</v>
      </c>
      <c r="F259" s="213"/>
      <c r="G259" s="209">
        <v>185781.44</v>
      </c>
      <c r="H259" s="213"/>
      <c r="I259" s="209">
        <v>27474.720000000001</v>
      </c>
      <c r="J259" s="213"/>
      <c r="K259" s="213"/>
      <c r="L259" s="213"/>
      <c r="M259" s="209">
        <v>18578.14</v>
      </c>
      <c r="N259" s="209">
        <v>40006.68</v>
      </c>
      <c r="O259" s="213"/>
      <c r="P259" s="209">
        <v>18578.14</v>
      </c>
      <c r="Q259" s="213"/>
      <c r="R259" s="213"/>
      <c r="S259" s="213"/>
      <c r="T259" s="213"/>
      <c r="U259" s="213"/>
      <c r="V259" s="209">
        <v>91701.72</v>
      </c>
      <c r="W259" s="209">
        <v>4884.55</v>
      </c>
      <c r="X259" s="213"/>
      <c r="Y259" s="213"/>
      <c r="Z259" s="213"/>
      <c r="AA259" s="209">
        <v>46445.36</v>
      </c>
      <c r="AB259" s="213"/>
      <c r="AC259" s="213"/>
      <c r="AD259" s="213"/>
      <c r="AE259" s="213"/>
      <c r="AF259" s="213"/>
      <c r="AG259" s="209">
        <v>10000</v>
      </c>
      <c r="AH259" s="213"/>
      <c r="AI259" s="213"/>
      <c r="AJ259" s="209">
        <v>81432.81</v>
      </c>
      <c r="AK259" s="209">
        <v>5000</v>
      </c>
      <c r="AL259" s="213"/>
      <c r="AM259" s="209">
        <v>22910.57</v>
      </c>
      <c r="AN259" s="213"/>
      <c r="AO259" s="213"/>
      <c r="AP259" s="213"/>
      <c r="AQ259" s="213"/>
      <c r="AR259" s="213"/>
      <c r="AS259" s="209">
        <v>3992.58</v>
      </c>
      <c r="AT259" s="209">
        <v>1192</v>
      </c>
      <c r="AU259" s="209">
        <v>2987.61</v>
      </c>
      <c r="AV259" s="213"/>
      <c r="AW259" s="213"/>
      <c r="AX259" s="213"/>
      <c r="AY259" s="213"/>
      <c r="AZ259" s="209">
        <v>1004.97</v>
      </c>
      <c r="BA259" s="209">
        <v>44345.08</v>
      </c>
      <c r="BB259" s="209">
        <v>325174.09999999998</v>
      </c>
      <c r="BC259" s="209">
        <v>325174.09999999998</v>
      </c>
      <c r="BD259" s="213"/>
      <c r="BE259" s="213"/>
      <c r="BF259" s="213"/>
      <c r="BG259" s="209">
        <v>99550.92</v>
      </c>
      <c r="BH259" s="209">
        <v>44568.04</v>
      </c>
      <c r="BI259" s="209">
        <v>6653</v>
      </c>
      <c r="BJ259" s="209">
        <v>23947.040000000001</v>
      </c>
      <c r="BK259" s="209">
        <v>13968</v>
      </c>
      <c r="BL259" s="180">
        <v>214345.08</v>
      </c>
      <c r="BM259" s="180">
        <v>44345.08</v>
      </c>
      <c r="BN259" s="181"/>
      <c r="BO259" s="181"/>
      <c r="BP259" s="180">
        <v>170000</v>
      </c>
      <c r="BQ259" s="181"/>
      <c r="BR259" s="181"/>
    </row>
    <row r="260" spans="1:70" ht="11.25" hidden="1" customHeight="1" outlineLevel="2" x14ac:dyDescent="0.2">
      <c r="A260" s="228" t="s">
        <v>459</v>
      </c>
      <c r="B260" s="208">
        <v>75</v>
      </c>
      <c r="C260" s="208">
        <v>600</v>
      </c>
      <c r="D260" s="209">
        <v>55203.38</v>
      </c>
      <c r="E260" s="209">
        <v>724458.62</v>
      </c>
      <c r="F260" s="213"/>
      <c r="G260" s="209">
        <v>217324.79999999999</v>
      </c>
      <c r="H260" s="213"/>
      <c r="I260" s="209">
        <v>5927.04</v>
      </c>
      <c r="J260" s="213"/>
      <c r="K260" s="213"/>
      <c r="L260" s="213"/>
      <c r="M260" s="209">
        <v>21732.47</v>
      </c>
      <c r="N260" s="209">
        <v>49764.27</v>
      </c>
      <c r="O260" s="213"/>
      <c r="P260" s="209">
        <v>21732.47</v>
      </c>
      <c r="Q260" s="213"/>
      <c r="R260" s="209">
        <v>137482.23000000001</v>
      </c>
      <c r="S260" s="209">
        <v>24261.57</v>
      </c>
      <c r="T260" s="213"/>
      <c r="U260" s="213"/>
      <c r="V260" s="209">
        <v>147541.79999999999</v>
      </c>
      <c r="W260" s="209">
        <v>3859.77</v>
      </c>
      <c r="X260" s="213"/>
      <c r="Y260" s="213"/>
      <c r="Z260" s="213"/>
      <c r="AA260" s="209">
        <v>54331.199999999997</v>
      </c>
      <c r="AB260" s="213"/>
      <c r="AC260" s="213"/>
      <c r="AD260" s="213"/>
      <c r="AE260" s="213"/>
      <c r="AF260" s="213"/>
      <c r="AG260" s="209">
        <v>40501</v>
      </c>
      <c r="AH260" s="213"/>
      <c r="AI260" s="213"/>
      <c r="AJ260" s="209">
        <v>174273.62</v>
      </c>
      <c r="AK260" s="209">
        <v>2000</v>
      </c>
      <c r="AL260" s="209">
        <v>1000</v>
      </c>
      <c r="AM260" s="209">
        <v>48201.279999999999</v>
      </c>
      <c r="AN260" s="213"/>
      <c r="AO260" s="213"/>
      <c r="AP260" s="213"/>
      <c r="AQ260" s="213"/>
      <c r="AR260" s="213"/>
      <c r="AS260" s="209">
        <v>6456.91</v>
      </c>
      <c r="AT260" s="209">
        <v>1192</v>
      </c>
      <c r="AU260" s="213"/>
      <c r="AV260" s="213"/>
      <c r="AW260" s="213"/>
      <c r="AX260" s="209">
        <v>33414.85</v>
      </c>
      <c r="AY260" s="209">
        <v>9562.7000000000007</v>
      </c>
      <c r="AZ260" s="213"/>
      <c r="BA260" s="209">
        <v>72445.88</v>
      </c>
      <c r="BB260" s="209">
        <v>554295.87</v>
      </c>
      <c r="BC260" s="209">
        <v>386227.58</v>
      </c>
      <c r="BD260" s="209">
        <v>168068.29</v>
      </c>
      <c r="BE260" s="213"/>
      <c r="BF260" s="213"/>
      <c r="BG260" s="209">
        <v>51092.51</v>
      </c>
      <c r="BH260" s="209">
        <v>72807.210000000006</v>
      </c>
      <c r="BI260" s="209">
        <v>10866</v>
      </c>
      <c r="BJ260" s="209">
        <v>39120.21</v>
      </c>
      <c r="BK260" s="209">
        <v>22821</v>
      </c>
      <c r="BL260" s="180">
        <v>242445.88</v>
      </c>
      <c r="BM260" s="180">
        <v>72445.88</v>
      </c>
      <c r="BN260" s="181"/>
      <c r="BO260" s="181"/>
      <c r="BP260" s="180">
        <v>170000</v>
      </c>
      <c r="BQ260" s="181"/>
      <c r="BR260" s="181"/>
    </row>
    <row r="261" spans="1:70" ht="11.25" hidden="1" customHeight="1" outlineLevel="2" x14ac:dyDescent="0.2">
      <c r="A261" s="228" t="s">
        <v>460</v>
      </c>
      <c r="B261" s="208">
        <v>56</v>
      </c>
      <c r="C261" s="208">
        <v>604.79999999999995</v>
      </c>
      <c r="D261" s="209">
        <v>80566.81</v>
      </c>
      <c r="E261" s="209">
        <v>431076.55</v>
      </c>
      <c r="F261" s="213"/>
      <c r="G261" s="209">
        <v>224205.41</v>
      </c>
      <c r="H261" s="213"/>
      <c r="I261" s="213"/>
      <c r="J261" s="213"/>
      <c r="K261" s="209">
        <v>6005.49</v>
      </c>
      <c r="L261" s="209">
        <v>35291.599999999999</v>
      </c>
      <c r="M261" s="209">
        <v>22420.55</v>
      </c>
      <c r="N261" s="209">
        <v>28965.599999999999</v>
      </c>
      <c r="O261" s="213"/>
      <c r="P261" s="209">
        <v>22420.55</v>
      </c>
      <c r="Q261" s="213"/>
      <c r="R261" s="213"/>
      <c r="S261" s="213"/>
      <c r="T261" s="213"/>
      <c r="U261" s="213"/>
      <c r="V261" s="213"/>
      <c r="W261" s="209">
        <v>5040</v>
      </c>
      <c r="X261" s="213"/>
      <c r="Y261" s="213"/>
      <c r="Z261" s="213"/>
      <c r="AA261" s="209">
        <v>56051.35</v>
      </c>
      <c r="AB261" s="213"/>
      <c r="AC261" s="213"/>
      <c r="AD261" s="213"/>
      <c r="AE261" s="213"/>
      <c r="AF261" s="213"/>
      <c r="AG261" s="209">
        <v>30676</v>
      </c>
      <c r="AH261" s="213"/>
      <c r="AI261" s="213"/>
      <c r="AJ261" s="209">
        <v>70989.539999999994</v>
      </c>
      <c r="AK261" s="213"/>
      <c r="AL261" s="209">
        <v>1000</v>
      </c>
      <c r="AM261" s="209">
        <v>21796.89</v>
      </c>
      <c r="AN261" s="213"/>
      <c r="AO261" s="213"/>
      <c r="AP261" s="213"/>
      <c r="AQ261" s="213"/>
      <c r="AR261" s="213"/>
      <c r="AS261" s="209">
        <v>3892.99</v>
      </c>
      <c r="AT261" s="209">
        <v>1192</v>
      </c>
      <c r="AU261" s="213"/>
      <c r="AV261" s="213"/>
      <c r="AW261" s="213"/>
      <c r="AX261" s="213"/>
      <c r="AY261" s="213"/>
      <c r="AZ261" s="213"/>
      <c r="BA261" s="209">
        <v>43107.66</v>
      </c>
      <c r="BB261" s="209">
        <v>370827.67</v>
      </c>
      <c r="BC261" s="209">
        <v>343219.27</v>
      </c>
      <c r="BD261" s="209">
        <v>27608.400000000001</v>
      </c>
      <c r="BE261" s="213"/>
      <c r="BF261" s="213"/>
      <c r="BG261" s="209">
        <v>69826.149999999994</v>
      </c>
      <c r="BH261" s="209">
        <v>43323.05</v>
      </c>
      <c r="BI261" s="209">
        <v>6466</v>
      </c>
      <c r="BJ261" s="209">
        <v>23278.05</v>
      </c>
      <c r="BK261" s="209">
        <v>13579</v>
      </c>
      <c r="BL261" s="180">
        <v>213107.66</v>
      </c>
      <c r="BM261" s="180">
        <v>43107.66</v>
      </c>
      <c r="BN261" s="181"/>
      <c r="BO261" s="181"/>
      <c r="BP261" s="180">
        <v>170000</v>
      </c>
      <c r="BQ261" s="181"/>
      <c r="BR261" s="181"/>
    </row>
    <row r="262" spans="1:70" ht="11.25" hidden="1" customHeight="1" outlineLevel="2" x14ac:dyDescent="0.2">
      <c r="A262" s="228" t="s">
        <v>461</v>
      </c>
      <c r="B262" s="208">
        <v>69</v>
      </c>
      <c r="C262" s="208">
        <v>552</v>
      </c>
      <c r="D262" s="209">
        <v>61367.51</v>
      </c>
      <c r="E262" s="209">
        <v>427063.18</v>
      </c>
      <c r="F262" s="213"/>
      <c r="G262" s="209">
        <v>180548.16</v>
      </c>
      <c r="H262" s="213"/>
      <c r="I262" s="209">
        <v>23549.759999999998</v>
      </c>
      <c r="J262" s="213"/>
      <c r="K262" s="213"/>
      <c r="L262" s="213"/>
      <c r="M262" s="209">
        <v>18054.82</v>
      </c>
      <c r="N262" s="209">
        <v>37875</v>
      </c>
      <c r="O262" s="213"/>
      <c r="P262" s="209">
        <v>18054.82</v>
      </c>
      <c r="Q262" s="213"/>
      <c r="R262" s="213"/>
      <c r="S262" s="213"/>
      <c r="T262" s="213"/>
      <c r="U262" s="213"/>
      <c r="V262" s="209">
        <v>89118.58</v>
      </c>
      <c r="W262" s="209">
        <v>4725</v>
      </c>
      <c r="X262" s="213"/>
      <c r="Y262" s="213"/>
      <c r="Z262" s="213"/>
      <c r="AA262" s="209">
        <v>45137.04</v>
      </c>
      <c r="AB262" s="213"/>
      <c r="AC262" s="213"/>
      <c r="AD262" s="213"/>
      <c r="AE262" s="213"/>
      <c r="AF262" s="213"/>
      <c r="AG262" s="209">
        <v>10000</v>
      </c>
      <c r="AH262" s="213"/>
      <c r="AI262" s="213"/>
      <c r="AJ262" s="209">
        <v>72173.570000000007</v>
      </c>
      <c r="AK262" s="209">
        <v>3000</v>
      </c>
      <c r="AL262" s="213"/>
      <c r="AM262" s="209">
        <v>21435.69</v>
      </c>
      <c r="AN262" s="213"/>
      <c r="AO262" s="213"/>
      <c r="AP262" s="213"/>
      <c r="AQ262" s="213"/>
      <c r="AR262" s="213"/>
      <c r="AS262" s="209">
        <v>3839.55</v>
      </c>
      <c r="AT262" s="209">
        <v>1192</v>
      </c>
      <c r="AU262" s="213"/>
      <c r="AV262" s="213"/>
      <c r="AW262" s="213"/>
      <c r="AX262" s="213"/>
      <c r="AY262" s="213"/>
      <c r="AZ262" s="213"/>
      <c r="BA262" s="209">
        <v>42706.33</v>
      </c>
      <c r="BB262" s="209">
        <v>315436.83</v>
      </c>
      <c r="BC262" s="209">
        <v>315436.83</v>
      </c>
      <c r="BD262" s="213"/>
      <c r="BE262" s="213"/>
      <c r="BF262" s="213"/>
      <c r="BG262" s="209">
        <v>100820.29</v>
      </c>
      <c r="BH262" s="209">
        <v>42919.9</v>
      </c>
      <c r="BI262" s="209">
        <v>6406</v>
      </c>
      <c r="BJ262" s="209">
        <v>23061.9</v>
      </c>
      <c r="BK262" s="209">
        <v>13452</v>
      </c>
      <c r="BL262" s="180">
        <v>212706.33</v>
      </c>
      <c r="BM262" s="180">
        <v>42706.33</v>
      </c>
      <c r="BN262" s="181"/>
      <c r="BO262" s="181"/>
      <c r="BP262" s="180">
        <v>170000</v>
      </c>
      <c r="BQ262" s="181"/>
      <c r="BR262" s="181"/>
    </row>
    <row r="263" spans="1:70" ht="11.25" hidden="1" customHeight="1" outlineLevel="2" x14ac:dyDescent="0.2">
      <c r="A263" s="228" t="s">
        <v>462</v>
      </c>
      <c r="B263" s="208">
        <v>71</v>
      </c>
      <c r="C263" s="208">
        <v>568</v>
      </c>
      <c r="D263" s="209">
        <v>107154.05</v>
      </c>
      <c r="E263" s="209">
        <v>601308.86</v>
      </c>
      <c r="F263" s="213"/>
      <c r="G263" s="209">
        <v>239400.64</v>
      </c>
      <c r="H263" s="213"/>
      <c r="I263" s="209">
        <v>15173.28</v>
      </c>
      <c r="J263" s="213"/>
      <c r="K263" s="213"/>
      <c r="L263" s="213"/>
      <c r="M263" s="209">
        <v>11970.03</v>
      </c>
      <c r="N263" s="209">
        <v>37875</v>
      </c>
      <c r="O263" s="213"/>
      <c r="P263" s="209">
        <v>23940.07</v>
      </c>
      <c r="Q263" s="213"/>
      <c r="R263" s="213"/>
      <c r="S263" s="213"/>
      <c r="T263" s="213"/>
      <c r="U263" s="213"/>
      <c r="V263" s="209">
        <v>163773.97</v>
      </c>
      <c r="W263" s="209">
        <v>4764.71</v>
      </c>
      <c r="X263" s="213"/>
      <c r="Y263" s="213"/>
      <c r="Z263" s="213"/>
      <c r="AA263" s="209">
        <v>59850.16</v>
      </c>
      <c r="AB263" s="213"/>
      <c r="AC263" s="213"/>
      <c r="AD263" s="213"/>
      <c r="AE263" s="213"/>
      <c r="AF263" s="213"/>
      <c r="AG263" s="209">
        <v>44561</v>
      </c>
      <c r="AH263" s="213"/>
      <c r="AI263" s="213"/>
      <c r="AJ263" s="209">
        <v>108041.31</v>
      </c>
      <c r="AK263" s="209">
        <v>3000</v>
      </c>
      <c r="AL263" s="209">
        <v>1000</v>
      </c>
      <c r="AM263" s="209">
        <v>37117.800000000003</v>
      </c>
      <c r="AN263" s="213"/>
      <c r="AO263" s="213"/>
      <c r="AP263" s="213"/>
      <c r="AQ263" s="213"/>
      <c r="AR263" s="213"/>
      <c r="AS263" s="209">
        <v>5600.62</v>
      </c>
      <c r="AT263" s="209">
        <v>1192</v>
      </c>
      <c r="AU263" s="213"/>
      <c r="AV263" s="213"/>
      <c r="AW263" s="213"/>
      <c r="AX263" s="213"/>
      <c r="AY263" s="213"/>
      <c r="AZ263" s="213"/>
      <c r="BA263" s="209">
        <v>60130.89</v>
      </c>
      <c r="BB263" s="209">
        <v>472119.86</v>
      </c>
      <c r="BC263" s="209">
        <v>441014.96</v>
      </c>
      <c r="BD263" s="209">
        <v>31104.9</v>
      </c>
      <c r="BE263" s="213"/>
      <c r="BF263" s="213"/>
      <c r="BG263" s="209">
        <v>128301.74</v>
      </c>
      <c r="BH263" s="209">
        <v>60431.9</v>
      </c>
      <c r="BI263" s="209">
        <v>9020</v>
      </c>
      <c r="BJ263" s="209">
        <v>32470.9</v>
      </c>
      <c r="BK263" s="209">
        <v>18941</v>
      </c>
      <c r="BL263" s="180">
        <v>230130.89</v>
      </c>
      <c r="BM263" s="180">
        <v>60130.89</v>
      </c>
      <c r="BN263" s="181"/>
      <c r="BO263" s="181"/>
      <c r="BP263" s="180">
        <v>170000</v>
      </c>
      <c r="BQ263" s="181"/>
      <c r="BR263" s="181"/>
    </row>
    <row r="264" spans="1:70" ht="11.25" hidden="1" customHeight="1" outlineLevel="2" x14ac:dyDescent="0.2">
      <c r="A264" s="228" t="s">
        <v>463</v>
      </c>
      <c r="B264" s="208">
        <v>59</v>
      </c>
      <c r="C264" s="208">
        <v>637.20000000000005</v>
      </c>
      <c r="D264" s="209">
        <v>81082.11</v>
      </c>
      <c r="E264" s="209">
        <v>450682.8</v>
      </c>
      <c r="F264" s="213"/>
      <c r="G264" s="209">
        <v>236216.41</v>
      </c>
      <c r="H264" s="213"/>
      <c r="I264" s="213"/>
      <c r="J264" s="213"/>
      <c r="K264" s="209">
        <v>6746.91</v>
      </c>
      <c r="L264" s="209">
        <v>36552.01</v>
      </c>
      <c r="M264" s="209">
        <v>23621.65</v>
      </c>
      <c r="N264" s="209">
        <v>28884.06</v>
      </c>
      <c r="O264" s="213"/>
      <c r="P264" s="209">
        <v>23621.65</v>
      </c>
      <c r="Q264" s="213"/>
      <c r="R264" s="213"/>
      <c r="S264" s="213"/>
      <c r="T264" s="213"/>
      <c r="U264" s="213"/>
      <c r="V264" s="213"/>
      <c r="W264" s="209">
        <v>5310</v>
      </c>
      <c r="X264" s="213"/>
      <c r="Y264" s="213"/>
      <c r="Z264" s="213"/>
      <c r="AA264" s="209">
        <v>59054.11</v>
      </c>
      <c r="AB264" s="213"/>
      <c r="AC264" s="213"/>
      <c r="AD264" s="213"/>
      <c r="AE264" s="213"/>
      <c r="AF264" s="213"/>
      <c r="AG264" s="209">
        <v>30676</v>
      </c>
      <c r="AH264" s="213"/>
      <c r="AI264" s="213"/>
      <c r="AJ264" s="209">
        <v>78900.19</v>
      </c>
      <c r="AK264" s="209">
        <v>2000</v>
      </c>
      <c r="AL264" s="209">
        <v>3000</v>
      </c>
      <c r="AM264" s="209">
        <v>23561.45</v>
      </c>
      <c r="AN264" s="213"/>
      <c r="AO264" s="213"/>
      <c r="AP264" s="213"/>
      <c r="AQ264" s="213"/>
      <c r="AR264" s="213"/>
      <c r="AS264" s="209">
        <v>4078.45</v>
      </c>
      <c r="AT264" s="209">
        <v>1192</v>
      </c>
      <c r="AU264" s="213"/>
      <c r="AV264" s="213"/>
      <c r="AW264" s="213"/>
      <c r="AX264" s="213"/>
      <c r="AY264" s="213"/>
      <c r="AZ264" s="213"/>
      <c r="BA264" s="209">
        <v>45068.29</v>
      </c>
      <c r="BB264" s="209">
        <v>374663.77</v>
      </c>
      <c r="BC264" s="209">
        <v>347055.37</v>
      </c>
      <c r="BD264" s="209">
        <v>27608.400000000001</v>
      </c>
      <c r="BE264" s="213"/>
      <c r="BF264" s="213"/>
      <c r="BG264" s="209">
        <v>78200.95</v>
      </c>
      <c r="BH264" s="209">
        <v>45294.38</v>
      </c>
      <c r="BI264" s="209">
        <v>6761</v>
      </c>
      <c r="BJ264" s="209">
        <v>24337.38</v>
      </c>
      <c r="BK264" s="209">
        <v>14196</v>
      </c>
      <c r="BL264" s="180">
        <v>215068.29</v>
      </c>
      <c r="BM264" s="180">
        <v>45068.29</v>
      </c>
      <c r="BN264" s="181"/>
      <c r="BO264" s="181"/>
      <c r="BP264" s="180">
        <v>170000</v>
      </c>
      <c r="BQ264" s="181"/>
      <c r="BR264" s="181"/>
    </row>
    <row r="265" spans="1:70" ht="11.25" hidden="1" customHeight="1" outlineLevel="2" x14ac:dyDescent="0.2">
      <c r="A265" s="228" t="s">
        <v>464</v>
      </c>
      <c r="B265" s="208">
        <v>69</v>
      </c>
      <c r="C265" s="208">
        <v>552</v>
      </c>
      <c r="D265" s="209">
        <v>103026.78</v>
      </c>
      <c r="E265" s="209">
        <v>637116.41</v>
      </c>
      <c r="F265" s="213"/>
      <c r="G265" s="209">
        <v>272643.84000000003</v>
      </c>
      <c r="H265" s="213"/>
      <c r="I265" s="209">
        <v>47416.32</v>
      </c>
      <c r="J265" s="209">
        <v>28108.36</v>
      </c>
      <c r="K265" s="213"/>
      <c r="L265" s="213"/>
      <c r="M265" s="209">
        <v>27264.38</v>
      </c>
      <c r="N265" s="209">
        <v>37875</v>
      </c>
      <c r="O265" s="213"/>
      <c r="P265" s="209">
        <v>27264.38</v>
      </c>
      <c r="Q265" s="213"/>
      <c r="R265" s="213"/>
      <c r="S265" s="213"/>
      <c r="T265" s="213"/>
      <c r="U265" s="213"/>
      <c r="V265" s="209">
        <v>73095.81</v>
      </c>
      <c r="W265" s="209">
        <v>4786.3599999999997</v>
      </c>
      <c r="X265" s="213"/>
      <c r="Y265" s="213"/>
      <c r="Z265" s="213"/>
      <c r="AA265" s="209">
        <v>68160.960000000006</v>
      </c>
      <c r="AB265" s="213"/>
      <c r="AC265" s="213"/>
      <c r="AD265" s="213"/>
      <c r="AE265" s="213"/>
      <c r="AF265" s="213"/>
      <c r="AG265" s="209">
        <v>50501</v>
      </c>
      <c r="AH265" s="213"/>
      <c r="AI265" s="213"/>
      <c r="AJ265" s="209">
        <v>142025.93</v>
      </c>
      <c r="AK265" s="209">
        <v>3000</v>
      </c>
      <c r="AL265" s="213"/>
      <c r="AM265" s="209">
        <v>40340.480000000003</v>
      </c>
      <c r="AN265" s="213"/>
      <c r="AO265" s="213"/>
      <c r="AP265" s="213"/>
      <c r="AQ265" s="213"/>
      <c r="AR265" s="213"/>
      <c r="AS265" s="209">
        <v>5632.3</v>
      </c>
      <c r="AT265" s="209">
        <v>1192</v>
      </c>
      <c r="AU265" s="213"/>
      <c r="AV265" s="213"/>
      <c r="AW265" s="213"/>
      <c r="AX265" s="209">
        <v>28149.5</v>
      </c>
      <c r="AY265" s="213"/>
      <c r="AZ265" s="213"/>
      <c r="BA265" s="209">
        <v>63711.65</v>
      </c>
      <c r="BB265" s="209">
        <v>494731.17</v>
      </c>
      <c r="BC265" s="209">
        <v>458280.27</v>
      </c>
      <c r="BD265" s="209">
        <v>36450.9</v>
      </c>
      <c r="BE265" s="213"/>
      <c r="BF265" s="213"/>
      <c r="BG265" s="209">
        <v>103386.09</v>
      </c>
      <c r="BH265" s="209">
        <v>64030.45</v>
      </c>
      <c r="BI265" s="209">
        <v>9557</v>
      </c>
      <c r="BJ265" s="209">
        <v>34404.449999999997</v>
      </c>
      <c r="BK265" s="209">
        <v>20069</v>
      </c>
      <c r="BL265" s="180">
        <v>233711.65</v>
      </c>
      <c r="BM265" s="180">
        <v>63711.65</v>
      </c>
      <c r="BN265" s="181"/>
      <c r="BO265" s="181"/>
      <c r="BP265" s="180">
        <v>170000</v>
      </c>
      <c r="BQ265" s="181"/>
      <c r="BR265" s="181"/>
    </row>
    <row r="266" spans="1:70" ht="11.25" hidden="1" customHeight="1" outlineLevel="2" x14ac:dyDescent="0.2">
      <c r="A266" s="228" t="s">
        <v>466</v>
      </c>
      <c r="B266" s="208">
        <v>75</v>
      </c>
      <c r="C266" s="208">
        <v>600</v>
      </c>
      <c r="D266" s="209">
        <v>41324.870000000003</v>
      </c>
      <c r="E266" s="209">
        <v>440353.54</v>
      </c>
      <c r="F266" s="213"/>
      <c r="G266" s="209">
        <v>196248</v>
      </c>
      <c r="H266" s="213"/>
      <c r="I266" s="209">
        <v>23549.759999999998</v>
      </c>
      <c r="J266" s="213"/>
      <c r="K266" s="213"/>
      <c r="L266" s="213"/>
      <c r="M266" s="209">
        <v>19624.8</v>
      </c>
      <c r="N266" s="209">
        <v>20246.16</v>
      </c>
      <c r="O266" s="213"/>
      <c r="P266" s="209">
        <v>19624.8</v>
      </c>
      <c r="Q266" s="213"/>
      <c r="R266" s="213"/>
      <c r="S266" s="213"/>
      <c r="T266" s="213"/>
      <c r="U266" s="213"/>
      <c r="V266" s="209">
        <v>96868.02</v>
      </c>
      <c r="W266" s="209">
        <v>5130</v>
      </c>
      <c r="X266" s="213"/>
      <c r="Y266" s="213"/>
      <c r="Z266" s="213"/>
      <c r="AA266" s="209">
        <v>49062</v>
      </c>
      <c r="AB266" s="213"/>
      <c r="AC266" s="213"/>
      <c r="AD266" s="213"/>
      <c r="AE266" s="213"/>
      <c r="AF266" s="213"/>
      <c r="AG266" s="209">
        <v>10000</v>
      </c>
      <c r="AH266" s="213"/>
      <c r="AI266" s="213"/>
      <c r="AJ266" s="209">
        <v>291851.09000000003</v>
      </c>
      <c r="AK266" s="209">
        <v>2000</v>
      </c>
      <c r="AL266" s="209">
        <v>1000</v>
      </c>
      <c r="AM266" s="209">
        <v>22631.81</v>
      </c>
      <c r="AN266" s="209">
        <v>93421.6</v>
      </c>
      <c r="AO266" s="209">
        <v>90896.58</v>
      </c>
      <c r="AP266" s="213"/>
      <c r="AQ266" s="213"/>
      <c r="AR266" s="209">
        <v>2525</v>
      </c>
      <c r="AS266" s="209">
        <v>4148.74</v>
      </c>
      <c r="AT266" s="209">
        <v>1192</v>
      </c>
      <c r="AU266" s="213"/>
      <c r="AV266" s="213"/>
      <c r="AW266" s="213"/>
      <c r="AX266" s="209">
        <v>30000</v>
      </c>
      <c r="AY266" s="213"/>
      <c r="AZ266" s="213"/>
      <c r="BA266" s="209">
        <v>44035.360000000001</v>
      </c>
      <c r="BB266" s="209">
        <v>151171.6</v>
      </c>
      <c r="BC266" s="209">
        <v>151171.6</v>
      </c>
      <c r="BD266" s="213"/>
      <c r="BE266" s="213"/>
      <c r="BF266" s="213"/>
      <c r="BG266" s="209">
        <v>38655.72</v>
      </c>
      <c r="BH266" s="209">
        <v>44255.23</v>
      </c>
      <c r="BI266" s="209">
        <v>6605</v>
      </c>
      <c r="BJ266" s="209">
        <v>23779.23</v>
      </c>
      <c r="BK266" s="209">
        <v>13871</v>
      </c>
      <c r="BL266" s="180">
        <v>214035.36</v>
      </c>
      <c r="BM266" s="180">
        <v>44035.360000000001</v>
      </c>
      <c r="BN266" s="181"/>
      <c r="BO266" s="181"/>
      <c r="BP266" s="180">
        <v>170000</v>
      </c>
      <c r="BQ266" s="181"/>
      <c r="BR266" s="181"/>
    </row>
    <row r="267" spans="1:70" ht="11.25" hidden="1" customHeight="1" outlineLevel="2" x14ac:dyDescent="0.2">
      <c r="A267" s="228" t="s">
        <v>467</v>
      </c>
      <c r="B267" s="208">
        <v>67</v>
      </c>
      <c r="C267" s="208">
        <v>536</v>
      </c>
      <c r="D267" s="209">
        <v>86752.01</v>
      </c>
      <c r="E267" s="209">
        <v>495206.3</v>
      </c>
      <c r="F267" s="213"/>
      <c r="G267" s="209">
        <v>151732.79999999999</v>
      </c>
      <c r="H267" s="213"/>
      <c r="I267" s="209">
        <v>25288.799999999999</v>
      </c>
      <c r="J267" s="213"/>
      <c r="K267" s="213"/>
      <c r="L267" s="213"/>
      <c r="M267" s="209">
        <v>15173.28</v>
      </c>
      <c r="N267" s="213"/>
      <c r="O267" s="213"/>
      <c r="P267" s="209">
        <v>15173.28</v>
      </c>
      <c r="Q267" s="213"/>
      <c r="R267" s="209">
        <v>139745.54</v>
      </c>
      <c r="S267" s="213"/>
      <c r="T267" s="213"/>
      <c r="U267" s="213"/>
      <c r="V267" s="209">
        <v>62574.61</v>
      </c>
      <c r="W267" s="209">
        <v>3023.79</v>
      </c>
      <c r="X267" s="213"/>
      <c r="Y267" s="213"/>
      <c r="Z267" s="213"/>
      <c r="AA267" s="209">
        <v>37933.199999999997</v>
      </c>
      <c r="AB267" s="213"/>
      <c r="AC267" s="213"/>
      <c r="AD267" s="213"/>
      <c r="AE267" s="213"/>
      <c r="AF267" s="213"/>
      <c r="AG267" s="209">
        <v>44561</v>
      </c>
      <c r="AH267" s="213"/>
      <c r="AI267" s="213"/>
      <c r="AJ267" s="209">
        <v>129519.67</v>
      </c>
      <c r="AK267" s="213"/>
      <c r="AL267" s="213"/>
      <c r="AM267" s="209">
        <v>27568.57</v>
      </c>
      <c r="AN267" s="213"/>
      <c r="AO267" s="213"/>
      <c r="AP267" s="213"/>
      <c r="AQ267" s="213"/>
      <c r="AR267" s="213"/>
      <c r="AS267" s="209">
        <v>4884.6400000000003</v>
      </c>
      <c r="AT267" s="209">
        <v>1192</v>
      </c>
      <c r="AU267" s="213"/>
      <c r="AV267" s="213"/>
      <c r="AW267" s="213"/>
      <c r="AX267" s="209">
        <v>46353.83</v>
      </c>
      <c r="AY267" s="213"/>
      <c r="AZ267" s="213"/>
      <c r="BA267" s="209">
        <v>49520.63</v>
      </c>
      <c r="BB267" s="209">
        <v>410922.48</v>
      </c>
      <c r="BC267" s="209">
        <v>262377.58</v>
      </c>
      <c r="BD267" s="209">
        <v>148544.9</v>
      </c>
      <c r="BE267" s="213"/>
      <c r="BF267" s="213"/>
      <c r="BG267" s="209">
        <v>41516.160000000003</v>
      </c>
      <c r="BH267" s="209">
        <v>50776.82</v>
      </c>
      <c r="BI267" s="209">
        <v>7429</v>
      </c>
      <c r="BJ267" s="209">
        <v>27376.82</v>
      </c>
      <c r="BK267" s="209">
        <v>15971</v>
      </c>
      <c r="BL267" s="180">
        <v>219520.63</v>
      </c>
      <c r="BM267" s="180">
        <v>49520.63</v>
      </c>
      <c r="BN267" s="181"/>
      <c r="BO267" s="181"/>
      <c r="BP267" s="180">
        <v>170000</v>
      </c>
      <c r="BQ267" s="181"/>
      <c r="BR267" s="181"/>
    </row>
    <row r="268" spans="1:70" ht="11.25" hidden="1" customHeight="1" outlineLevel="2" x14ac:dyDescent="0.2">
      <c r="A268" s="228" t="s">
        <v>468</v>
      </c>
      <c r="B268" s="208">
        <v>62</v>
      </c>
      <c r="C268" s="208">
        <v>669.6</v>
      </c>
      <c r="D268" s="209">
        <v>8470.73</v>
      </c>
      <c r="E268" s="209">
        <v>368279.2</v>
      </c>
      <c r="F268" s="213"/>
      <c r="G268" s="209">
        <v>200277.36</v>
      </c>
      <c r="H268" s="213"/>
      <c r="I268" s="213"/>
      <c r="J268" s="213"/>
      <c r="K268" s="209">
        <v>4845.42</v>
      </c>
      <c r="L268" s="209">
        <v>31525.14</v>
      </c>
      <c r="M268" s="209">
        <v>20027.740000000002</v>
      </c>
      <c r="N268" s="213"/>
      <c r="O268" s="213"/>
      <c r="P268" s="209">
        <v>20027.740000000002</v>
      </c>
      <c r="Q268" s="213"/>
      <c r="R268" s="213"/>
      <c r="S268" s="213"/>
      <c r="T268" s="213"/>
      <c r="U268" s="213"/>
      <c r="V268" s="209">
        <v>11175.46</v>
      </c>
      <c r="W268" s="209">
        <v>5580</v>
      </c>
      <c r="X268" s="213"/>
      <c r="Y268" s="213"/>
      <c r="Z268" s="213"/>
      <c r="AA268" s="209">
        <v>50069.34</v>
      </c>
      <c r="AB268" s="213"/>
      <c r="AC268" s="213"/>
      <c r="AD268" s="213"/>
      <c r="AE268" s="213"/>
      <c r="AF268" s="213"/>
      <c r="AG268" s="209">
        <v>24751</v>
      </c>
      <c r="AH268" s="213"/>
      <c r="AI268" s="213"/>
      <c r="AJ268" s="209">
        <v>66336.820000000007</v>
      </c>
      <c r="AK268" s="209">
        <v>2000</v>
      </c>
      <c r="AL268" s="209">
        <v>3000</v>
      </c>
      <c r="AM268" s="209">
        <v>16145.13</v>
      </c>
      <c r="AN268" s="213"/>
      <c r="AO268" s="213"/>
      <c r="AP268" s="213"/>
      <c r="AQ268" s="213"/>
      <c r="AR268" s="213"/>
      <c r="AS268" s="209">
        <v>3585.88</v>
      </c>
      <c r="AT268" s="209">
        <v>1192</v>
      </c>
      <c r="AU268" s="209">
        <v>2404.64</v>
      </c>
      <c r="AV268" s="213"/>
      <c r="AW268" s="213"/>
      <c r="AX268" s="213"/>
      <c r="AY268" s="213"/>
      <c r="AZ268" s="209">
        <v>1181.24</v>
      </c>
      <c r="BA268" s="209">
        <v>36827.93</v>
      </c>
      <c r="BB268" s="209">
        <v>238418.96</v>
      </c>
      <c r="BC268" s="209">
        <v>216143.06</v>
      </c>
      <c r="BD268" s="209">
        <v>22275.9</v>
      </c>
      <c r="BE268" s="213"/>
      <c r="BF268" s="213"/>
      <c r="BG268" s="209">
        <v>71994.149999999994</v>
      </c>
      <c r="BH268" s="209">
        <v>37012.879999999997</v>
      </c>
      <c r="BI268" s="209">
        <v>5525</v>
      </c>
      <c r="BJ268" s="209">
        <v>19886.88</v>
      </c>
      <c r="BK268" s="209">
        <v>11601</v>
      </c>
      <c r="BL268" s="180">
        <v>206827.93</v>
      </c>
      <c r="BM268" s="180">
        <v>36827.93</v>
      </c>
      <c r="BN268" s="181"/>
      <c r="BO268" s="181"/>
      <c r="BP268" s="180">
        <v>170000</v>
      </c>
      <c r="BQ268" s="181"/>
      <c r="BR268" s="181"/>
    </row>
    <row r="269" spans="1:70" ht="11.25" hidden="1" customHeight="1" outlineLevel="2" x14ac:dyDescent="0.2">
      <c r="A269" s="228" t="s">
        <v>469</v>
      </c>
      <c r="B269" s="208">
        <v>79</v>
      </c>
      <c r="C269" s="208">
        <v>632</v>
      </c>
      <c r="D269" s="209">
        <v>82932.759999999995</v>
      </c>
      <c r="E269" s="209">
        <v>454269.95</v>
      </c>
      <c r="F269" s="213"/>
      <c r="G269" s="209">
        <v>206714.56</v>
      </c>
      <c r="H269" s="213"/>
      <c r="I269" s="209">
        <v>47099.519999999997</v>
      </c>
      <c r="J269" s="213"/>
      <c r="K269" s="213"/>
      <c r="L269" s="213"/>
      <c r="M269" s="209">
        <v>20671.46</v>
      </c>
      <c r="N269" s="213"/>
      <c r="O269" s="213"/>
      <c r="P269" s="209">
        <v>20671.46</v>
      </c>
      <c r="Q269" s="213"/>
      <c r="R269" s="213"/>
      <c r="S269" s="213"/>
      <c r="T269" s="213"/>
      <c r="U269" s="213"/>
      <c r="V269" s="209">
        <v>102034.31</v>
      </c>
      <c r="W269" s="209">
        <v>5400</v>
      </c>
      <c r="X269" s="213"/>
      <c r="Y269" s="213"/>
      <c r="Z269" s="213"/>
      <c r="AA269" s="209">
        <v>51678.64</v>
      </c>
      <c r="AB269" s="213"/>
      <c r="AC269" s="213"/>
      <c r="AD269" s="213"/>
      <c r="AE269" s="213"/>
      <c r="AF269" s="213"/>
      <c r="AG269" s="213"/>
      <c r="AH269" s="213"/>
      <c r="AI269" s="213"/>
      <c r="AJ269" s="209">
        <v>83484.06</v>
      </c>
      <c r="AK269" s="209">
        <v>3000</v>
      </c>
      <c r="AL269" s="209">
        <v>1000</v>
      </c>
      <c r="AM269" s="209">
        <v>23884.31</v>
      </c>
      <c r="AN269" s="213"/>
      <c r="AO269" s="213"/>
      <c r="AP269" s="213"/>
      <c r="AQ269" s="213"/>
      <c r="AR269" s="213"/>
      <c r="AS269" s="209">
        <v>4490.37</v>
      </c>
      <c r="AT269" s="209">
        <v>1192</v>
      </c>
      <c r="AU269" s="209">
        <v>3201.02</v>
      </c>
      <c r="AV269" s="213"/>
      <c r="AW269" s="213"/>
      <c r="AX269" s="213"/>
      <c r="AY269" s="213"/>
      <c r="AZ269" s="209">
        <v>1289.3499999999999</v>
      </c>
      <c r="BA269" s="209">
        <v>45427.01</v>
      </c>
      <c r="BB269" s="209">
        <v>348907.78</v>
      </c>
      <c r="BC269" s="209">
        <v>348907.78</v>
      </c>
      <c r="BD269" s="213"/>
      <c r="BE269" s="213"/>
      <c r="BF269" s="213"/>
      <c r="BG269" s="209">
        <v>104810.87</v>
      </c>
      <c r="BH269" s="209">
        <v>45654.080000000002</v>
      </c>
      <c r="BI269" s="209">
        <v>6814</v>
      </c>
      <c r="BJ269" s="209">
        <v>24531.08</v>
      </c>
      <c r="BK269" s="209">
        <v>14309</v>
      </c>
      <c r="BL269" s="180">
        <v>215427.01</v>
      </c>
      <c r="BM269" s="180">
        <v>45427.01</v>
      </c>
      <c r="BN269" s="181"/>
      <c r="BO269" s="181"/>
      <c r="BP269" s="180">
        <v>170000</v>
      </c>
      <c r="BQ269" s="181"/>
      <c r="BR269" s="181"/>
    </row>
    <row r="270" spans="1:70" ht="11.25" hidden="1" customHeight="1" outlineLevel="2" x14ac:dyDescent="0.2">
      <c r="A270" s="228" t="s">
        <v>470</v>
      </c>
      <c r="B270" s="208">
        <v>62</v>
      </c>
      <c r="C270" s="208">
        <v>669.6</v>
      </c>
      <c r="D270" s="209">
        <v>73326.53</v>
      </c>
      <c r="E270" s="209">
        <v>395654.99</v>
      </c>
      <c r="F270" s="213"/>
      <c r="G270" s="209">
        <v>219012.77</v>
      </c>
      <c r="H270" s="213"/>
      <c r="I270" s="213"/>
      <c r="J270" s="213"/>
      <c r="K270" s="209">
        <v>5298.69</v>
      </c>
      <c r="L270" s="209">
        <v>35586.31</v>
      </c>
      <c r="M270" s="209">
        <v>21901.279999999999</v>
      </c>
      <c r="N270" s="213"/>
      <c r="O270" s="213"/>
      <c r="P270" s="209">
        <v>21901.279999999999</v>
      </c>
      <c r="Q270" s="213"/>
      <c r="R270" s="213"/>
      <c r="S270" s="213"/>
      <c r="T270" s="213"/>
      <c r="U270" s="213"/>
      <c r="V270" s="209">
        <v>4555.46</v>
      </c>
      <c r="W270" s="209">
        <v>5580</v>
      </c>
      <c r="X270" s="213"/>
      <c r="Y270" s="213"/>
      <c r="Z270" s="213"/>
      <c r="AA270" s="209">
        <v>54753.2</v>
      </c>
      <c r="AB270" s="213"/>
      <c r="AC270" s="213"/>
      <c r="AD270" s="213"/>
      <c r="AE270" s="213"/>
      <c r="AF270" s="213"/>
      <c r="AG270" s="209">
        <v>27066</v>
      </c>
      <c r="AH270" s="213"/>
      <c r="AI270" s="213"/>
      <c r="AJ270" s="209">
        <v>65217.02</v>
      </c>
      <c r="AK270" s="209">
        <v>1000</v>
      </c>
      <c r="AL270" s="209">
        <v>1000</v>
      </c>
      <c r="AM270" s="209">
        <v>18608.95</v>
      </c>
      <c r="AN270" s="213"/>
      <c r="AO270" s="213"/>
      <c r="AP270" s="213"/>
      <c r="AQ270" s="213"/>
      <c r="AR270" s="213"/>
      <c r="AS270" s="209">
        <v>3850.57</v>
      </c>
      <c r="AT270" s="209">
        <v>1192</v>
      </c>
      <c r="AU270" s="213"/>
      <c r="AV270" s="213"/>
      <c r="AW270" s="213"/>
      <c r="AX270" s="213"/>
      <c r="AY270" s="213"/>
      <c r="AZ270" s="213"/>
      <c r="BA270" s="209">
        <v>39565.5</v>
      </c>
      <c r="BB270" s="209">
        <v>323628.73</v>
      </c>
      <c r="BC270" s="209">
        <v>299269.33</v>
      </c>
      <c r="BD270" s="209">
        <v>24359.4</v>
      </c>
      <c r="BE270" s="213"/>
      <c r="BF270" s="213"/>
      <c r="BG270" s="209">
        <v>80135.77</v>
      </c>
      <c r="BH270" s="209">
        <v>39763.51</v>
      </c>
      <c r="BI270" s="209">
        <v>5935</v>
      </c>
      <c r="BJ270" s="209">
        <v>21365.51</v>
      </c>
      <c r="BK270" s="209">
        <v>12463</v>
      </c>
      <c r="BL270" s="180">
        <v>209565.5</v>
      </c>
      <c r="BM270" s="180">
        <v>39565.5</v>
      </c>
      <c r="BN270" s="181"/>
      <c r="BO270" s="181"/>
      <c r="BP270" s="180">
        <v>170000</v>
      </c>
      <c r="BQ270" s="181"/>
      <c r="BR270" s="181"/>
    </row>
    <row r="271" spans="1:70" ht="11.25" hidden="1" customHeight="1" outlineLevel="2" x14ac:dyDescent="0.2">
      <c r="A271" s="228" t="s">
        <v>301</v>
      </c>
      <c r="B271" s="208">
        <v>71</v>
      </c>
      <c r="C271" s="208">
        <v>568</v>
      </c>
      <c r="D271" s="209">
        <v>79700.39</v>
      </c>
      <c r="E271" s="209">
        <v>357405.26</v>
      </c>
      <c r="F271" s="209">
        <v>11798.25</v>
      </c>
      <c r="G271" s="209">
        <v>177931.51999999999</v>
      </c>
      <c r="H271" s="213"/>
      <c r="I271" s="213"/>
      <c r="J271" s="213"/>
      <c r="K271" s="213"/>
      <c r="L271" s="213"/>
      <c r="M271" s="209">
        <v>17793.16</v>
      </c>
      <c r="N271" s="209">
        <v>37858.32</v>
      </c>
      <c r="O271" s="213"/>
      <c r="P271" s="209">
        <v>17793.16</v>
      </c>
      <c r="Q271" s="213"/>
      <c r="R271" s="213"/>
      <c r="S271" s="213"/>
      <c r="T271" s="213"/>
      <c r="U271" s="213"/>
      <c r="V271" s="209">
        <v>15319.91</v>
      </c>
      <c r="W271" s="209">
        <v>4657.5</v>
      </c>
      <c r="X271" s="213"/>
      <c r="Y271" s="213"/>
      <c r="Z271" s="213"/>
      <c r="AA271" s="209">
        <v>44482.879999999997</v>
      </c>
      <c r="AB271" s="213"/>
      <c r="AC271" s="213"/>
      <c r="AD271" s="213"/>
      <c r="AE271" s="209">
        <v>2949.56</v>
      </c>
      <c r="AF271" s="213"/>
      <c r="AG271" s="209">
        <v>26821</v>
      </c>
      <c r="AH271" s="213"/>
      <c r="AI271" s="213"/>
      <c r="AJ271" s="209">
        <v>57249.98</v>
      </c>
      <c r="AK271" s="213"/>
      <c r="AL271" s="209">
        <v>2000</v>
      </c>
      <c r="AM271" s="209">
        <v>15166.46</v>
      </c>
      <c r="AN271" s="213"/>
      <c r="AO271" s="213"/>
      <c r="AP271" s="213"/>
      <c r="AQ271" s="213"/>
      <c r="AR271" s="213"/>
      <c r="AS271" s="209">
        <v>3150.98</v>
      </c>
      <c r="AT271" s="209">
        <v>1192</v>
      </c>
      <c r="AU271" s="213"/>
      <c r="AV271" s="213"/>
      <c r="AW271" s="213"/>
      <c r="AX271" s="213"/>
      <c r="AY271" s="213"/>
      <c r="AZ271" s="213"/>
      <c r="BA271" s="209">
        <v>35740.54</v>
      </c>
      <c r="BB271" s="209">
        <v>308763.96000000002</v>
      </c>
      <c r="BC271" s="209">
        <v>284625.06</v>
      </c>
      <c r="BD271" s="209">
        <v>24138.9</v>
      </c>
      <c r="BE271" s="213"/>
      <c r="BF271" s="213"/>
      <c r="BG271" s="209">
        <v>71091.710000000006</v>
      </c>
      <c r="BH271" s="209">
        <v>35919.15</v>
      </c>
      <c r="BI271" s="209">
        <v>5361</v>
      </c>
      <c r="BJ271" s="209">
        <v>19300.150000000001</v>
      </c>
      <c r="BK271" s="209">
        <v>11258</v>
      </c>
      <c r="BL271" s="180">
        <v>205740.54</v>
      </c>
      <c r="BM271" s="180">
        <v>35740.54</v>
      </c>
      <c r="BN271" s="181"/>
      <c r="BO271" s="181"/>
      <c r="BP271" s="180">
        <v>170000</v>
      </c>
      <c r="BQ271" s="181"/>
      <c r="BR271" s="181"/>
    </row>
    <row r="272" spans="1:70" ht="11.25" hidden="1" customHeight="1" outlineLevel="2" x14ac:dyDescent="0.2">
      <c r="A272" s="228" t="s">
        <v>471</v>
      </c>
      <c r="B272" s="208">
        <v>47</v>
      </c>
      <c r="C272" s="208">
        <v>507.6</v>
      </c>
      <c r="D272" s="209">
        <v>66005.240000000005</v>
      </c>
      <c r="E272" s="209">
        <v>342093.99</v>
      </c>
      <c r="F272" s="213"/>
      <c r="G272" s="209">
        <v>188172.4</v>
      </c>
      <c r="H272" s="213"/>
      <c r="I272" s="213"/>
      <c r="J272" s="213"/>
      <c r="K272" s="209">
        <v>4003.66</v>
      </c>
      <c r="L272" s="209">
        <v>30249.94</v>
      </c>
      <c r="M272" s="209">
        <v>18817.25</v>
      </c>
      <c r="N272" s="213"/>
      <c r="O272" s="213"/>
      <c r="P272" s="209">
        <v>18817.25</v>
      </c>
      <c r="Q272" s="213"/>
      <c r="R272" s="213"/>
      <c r="S272" s="213"/>
      <c r="T272" s="213"/>
      <c r="U272" s="213"/>
      <c r="V272" s="213"/>
      <c r="W272" s="209">
        <v>4314.38</v>
      </c>
      <c r="X272" s="213"/>
      <c r="Y272" s="213"/>
      <c r="Z272" s="213"/>
      <c r="AA272" s="209">
        <v>47043.11</v>
      </c>
      <c r="AB272" s="213"/>
      <c r="AC272" s="213"/>
      <c r="AD272" s="213"/>
      <c r="AE272" s="213"/>
      <c r="AF272" s="213"/>
      <c r="AG272" s="209">
        <v>30676</v>
      </c>
      <c r="AH272" s="213"/>
      <c r="AI272" s="213"/>
      <c r="AJ272" s="209">
        <v>54566.76</v>
      </c>
      <c r="AK272" s="209">
        <v>1000</v>
      </c>
      <c r="AL272" s="209">
        <v>1000</v>
      </c>
      <c r="AM272" s="209">
        <v>13788.46</v>
      </c>
      <c r="AN272" s="213"/>
      <c r="AO272" s="213"/>
      <c r="AP272" s="213"/>
      <c r="AQ272" s="213"/>
      <c r="AR272" s="213"/>
      <c r="AS272" s="209">
        <v>3376.89</v>
      </c>
      <c r="AT272" s="209">
        <v>1192</v>
      </c>
      <c r="AU272" s="213"/>
      <c r="AV272" s="213"/>
      <c r="AW272" s="213"/>
      <c r="AX272" s="213"/>
      <c r="AY272" s="213"/>
      <c r="AZ272" s="213"/>
      <c r="BA272" s="209">
        <v>34209.410000000003</v>
      </c>
      <c r="BB272" s="209">
        <v>264396.74</v>
      </c>
      <c r="BC272" s="209">
        <v>236788.34</v>
      </c>
      <c r="BD272" s="209">
        <v>27608.400000000001</v>
      </c>
      <c r="BE272" s="213"/>
      <c r="BF272" s="213"/>
      <c r="BG272" s="209">
        <v>89135.73</v>
      </c>
      <c r="BH272" s="209">
        <v>37914.959999999999</v>
      </c>
      <c r="BI272" s="209">
        <v>5132</v>
      </c>
      <c r="BJ272" s="209">
        <v>20703.96</v>
      </c>
      <c r="BK272" s="209">
        <v>12079</v>
      </c>
      <c r="BL272" s="180">
        <v>204209.41</v>
      </c>
      <c r="BM272" s="180">
        <v>34209.410000000003</v>
      </c>
      <c r="BN272" s="181"/>
      <c r="BO272" s="181"/>
      <c r="BP272" s="180">
        <v>170000</v>
      </c>
      <c r="BQ272" s="181"/>
      <c r="BR272" s="181"/>
    </row>
    <row r="273" spans="1:70" ht="11.25" hidden="1" customHeight="1" outlineLevel="2" x14ac:dyDescent="0.2">
      <c r="A273" s="228" t="s">
        <v>473</v>
      </c>
      <c r="B273" s="208">
        <v>39</v>
      </c>
      <c r="C273" s="208">
        <v>312</v>
      </c>
      <c r="D273" s="209">
        <v>52404.87</v>
      </c>
      <c r="E273" s="209">
        <v>205156.42</v>
      </c>
      <c r="F273" s="213"/>
      <c r="G273" s="209">
        <v>115661.52</v>
      </c>
      <c r="H273" s="213"/>
      <c r="I273" s="213"/>
      <c r="J273" s="213"/>
      <c r="K273" s="213"/>
      <c r="L273" s="213"/>
      <c r="M273" s="209">
        <v>5783.08</v>
      </c>
      <c r="N273" s="213"/>
      <c r="O273" s="213"/>
      <c r="P273" s="209">
        <v>11566.15</v>
      </c>
      <c r="Q273" s="213"/>
      <c r="R273" s="213"/>
      <c r="S273" s="213"/>
      <c r="T273" s="213"/>
      <c r="U273" s="213"/>
      <c r="V273" s="209">
        <v>54684.77</v>
      </c>
      <c r="W273" s="209">
        <v>2632.5</v>
      </c>
      <c r="X273" s="213"/>
      <c r="Y273" s="213"/>
      <c r="Z273" s="213"/>
      <c r="AA273" s="209">
        <v>14828.4</v>
      </c>
      <c r="AB273" s="213"/>
      <c r="AC273" s="213"/>
      <c r="AD273" s="213"/>
      <c r="AE273" s="213"/>
      <c r="AF273" s="213"/>
      <c r="AG273" s="213"/>
      <c r="AH273" s="213"/>
      <c r="AI273" s="213"/>
      <c r="AJ273" s="209">
        <v>36097.629999999997</v>
      </c>
      <c r="AK273" s="209">
        <v>3000</v>
      </c>
      <c r="AL273" s="213"/>
      <c r="AM273" s="209">
        <v>9964.08</v>
      </c>
      <c r="AN273" s="213"/>
      <c r="AO273" s="213"/>
      <c r="AP273" s="213"/>
      <c r="AQ273" s="213"/>
      <c r="AR273" s="213"/>
      <c r="AS273" s="209">
        <v>2021.91</v>
      </c>
      <c r="AT273" s="208">
        <v>596</v>
      </c>
      <c r="AU273" s="213"/>
      <c r="AV273" s="213"/>
      <c r="AW273" s="213"/>
      <c r="AX273" s="213"/>
      <c r="AY273" s="213"/>
      <c r="AZ273" s="213"/>
      <c r="BA273" s="209">
        <v>20515.64</v>
      </c>
      <c r="BB273" s="209">
        <v>146332.53</v>
      </c>
      <c r="BC273" s="209">
        <v>146332.53</v>
      </c>
      <c r="BD273" s="213"/>
      <c r="BE273" s="213"/>
      <c r="BF273" s="213"/>
      <c r="BG273" s="213"/>
      <c r="BH273" s="209">
        <v>20617.87</v>
      </c>
      <c r="BI273" s="209">
        <v>3077</v>
      </c>
      <c r="BJ273" s="209">
        <v>11077.87</v>
      </c>
      <c r="BK273" s="209">
        <v>6463</v>
      </c>
      <c r="BL273" s="180">
        <v>105515.64</v>
      </c>
      <c r="BM273" s="180">
        <v>20515.64</v>
      </c>
      <c r="BN273" s="181"/>
      <c r="BO273" s="181"/>
      <c r="BP273" s="180">
        <v>85000</v>
      </c>
      <c r="BQ273" s="181"/>
      <c r="BR273" s="181"/>
    </row>
    <row r="274" spans="1:70" ht="11.25" hidden="1" customHeight="1" outlineLevel="2" x14ac:dyDescent="0.2">
      <c r="A274" s="228" t="s">
        <v>515</v>
      </c>
      <c r="B274" s="208">
        <v>59</v>
      </c>
      <c r="C274" s="208">
        <v>472</v>
      </c>
      <c r="D274" s="213"/>
      <c r="E274" s="209">
        <v>364477.16</v>
      </c>
      <c r="F274" s="213"/>
      <c r="G274" s="209">
        <v>154381.76000000001</v>
      </c>
      <c r="H274" s="213"/>
      <c r="I274" s="209">
        <v>23549.759999999998</v>
      </c>
      <c r="J274" s="213"/>
      <c r="K274" s="213"/>
      <c r="L274" s="213"/>
      <c r="M274" s="209">
        <v>15438.18</v>
      </c>
      <c r="N274" s="213"/>
      <c r="O274" s="213"/>
      <c r="P274" s="209">
        <v>15438.18</v>
      </c>
      <c r="Q274" s="213"/>
      <c r="R274" s="213"/>
      <c r="S274" s="213"/>
      <c r="T274" s="213"/>
      <c r="U274" s="213"/>
      <c r="V274" s="209">
        <v>76202.84</v>
      </c>
      <c r="W274" s="209">
        <v>4050</v>
      </c>
      <c r="X274" s="213"/>
      <c r="Y274" s="213"/>
      <c r="Z274" s="213"/>
      <c r="AA274" s="209">
        <v>38595.440000000002</v>
      </c>
      <c r="AB274" s="213"/>
      <c r="AC274" s="213"/>
      <c r="AD274" s="213"/>
      <c r="AE274" s="213"/>
      <c r="AF274" s="213"/>
      <c r="AG274" s="209">
        <v>36821</v>
      </c>
      <c r="AH274" s="213"/>
      <c r="AI274" s="213"/>
      <c r="AJ274" s="209">
        <v>216027.69</v>
      </c>
      <c r="AK274" s="213"/>
      <c r="AL274" s="209">
        <v>1000</v>
      </c>
      <c r="AM274" s="209">
        <v>20052.95</v>
      </c>
      <c r="AN274" s="213"/>
      <c r="AO274" s="209">
        <v>153988.25</v>
      </c>
      <c r="AP274" s="213"/>
      <c r="AQ274" s="213"/>
      <c r="AR274" s="213"/>
      <c r="AS274" s="209">
        <v>3644.77</v>
      </c>
      <c r="AT274" s="208">
        <v>894</v>
      </c>
      <c r="AU274" s="213"/>
      <c r="AV274" s="213"/>
      <c r="AW274" s="213"/>
      <c r="AX274" s="213"/>
      <c r="AY274" s="213"/>
      <c r="AZ274" s="213"/>
      <c r="BA274" s="209">
        <v>36447.72</v>
      </c>
      <c r="BB274" s="209">
        <v>145408.88</v>
      </c>
      <c r="BC274" s="209">
        <v>133339.43</v>
      </c>
      <c r="BD274" s="209">
        <v>12069.45</v>
      </c>
      <c r="BE274" s="213"/>
      <c r="BF274" s="213"/>
      <c r="BG274" s="209">
        <v>48730.92</v>
      </c>
      <c r="BH274" s="209">
        <v>36629.800000000003</v>
      </c>
      <c r="BI274" s="209">
        <v>5467</v>
      </c>
      <c r="BJ274" s="209">
        <v>19681.8</v>
      </c>
      <c r="BK274" s="209">
        <v>11481</v>
      </c>
      <c r="BL274" s="180">
        <v>163947.72</v>
      </c>
      <c r="BM274" s="180">
        <v>36447.72</v>
      </c>
      <c r="BN274" s="181"/>
      <c r="BO274" s="181"/>
      <c r="BP274" s="180">
        <v>127500</v>
      </c>
      <c r="BQ274" s="181"/>
      <c r="BR274" s="181"/>
    </row>
    <row r="275" spans="1:70" ht="11.25" hidden="1" customHeight="1" outlineLevel="2" x14ac:dyDescent="0.2">
      <c r="A275" s="228" t="s">
        <v>474</v>
      </c>
      <c r="B275" s="208">
        <v>79</v>
      </c>
      <c r="C275" s="208">
        <v>632</v>
      </c>
      <c r="D275" s="209">
        <v>68515.41</v>
      </c>
      <c r="E275" s="209">
        <v>399697.81</v>
      </c>
      <c r="F275" s="213"/>
      <c r="G275" s="209">
        <v>206714.56</v>
      </c>
      <c r="H275" s="213"/>
      <c r="I275" s="209">
        <v>7849.92</v>
      </c>
      <c r="J275" s="213"/>
      <c r="K275" s="213"/>
      <c r="L275" s="213"/>
      <c r="M275" s="209">
        <v>20671.46</v>
      </c>
      <c r="N275" s="213"/>
      <c r="O275" s="213"/>
      <c r="P275" s="209">
        <v>20671.46</v>
      </c>
      <c r="Q275" s="213"/>
      <c r="R275" s="213"/>
      <c r="S275" s="213"/>
      <c r="T275" s="213"/>
      <c r="U275" s="213"/>
      <c r="V275" s="209">
        <v>76711.77</v>
      </c>
      <c r="W275" s="209">
        <v>5400</v>
      </c>
      <c r="X275" s="213"/>
      <c r="Y275" s="213"/>
      <c r="Z275" s="213"/>
      <c r="AA275" s="209">
        <v>51678.64</v>
      </c>
      <c r="AB275" s="213"/>
      <c r="AC275" s="213"/>
      <c r="AD275" s="213"/>
      <c r="AE275" s="213"/>
      <c r="AF275" s="213"/>
      <c r="AG275" s="209">
        <v>10000</v>
      </c>
      <c r="AH275" s="213"/>
      <c r="AI275" s="213"/>
      <c r="AJ275" s="209">
        <v>115079.24</v>
      </c>
      <c r="AK275" s="209">
        <v>5000</v>
      </c>
      <c r="AL275" s="209">
        <v>1000</v>
      </c>
      <c r="AM275" s="209">
        <v>18972.8</v>
      </c>
      <c r="AN275" s="213"/>
      <c r="AO275" s="213"/>
      <c r="AP275" s="213"/>
      <c r="AQ275" s="213"/>
      <c r="AR275" s="213"/>
      <c r="AS275" s="209">
        <v>3944.65</v>
      </c>
      <c r="AT275" s="209">
        <v>1192</v>
      </c>
      <c r="AU275" s="213"/>
      <c r="AV275" s="213"/>
      <c r="AW275" s="213"/>
      <c r="AX275" s="209">
        <v>45000</v>
      </c>
      <c r="AY275" s="213"/>
      <c r="AZ275" s="213"/>
      <c r="BA275" s="209">
        <v>39969.79</v>
      </c>
      <c r="BB275" s="209">
        <v>277095.15000000002</v>
      </c>
      <c r="BC275" s="209">
        <v>277095.15000000002</v>
      </c>
      <c r="BD275" s="213"/>
      <c r="BE275" s="213"/>
      <c r="BF275" s="213"/>
      <c r="BG275" s="209">
        <v>76038.83</v>
      </c>
      <c r="BH275" s="209">
        <v>40170.160000000003</v>
      </c>
      <c r="BI275" s="209">
        <v>5996</v>
      </c>
      <c r="BJ275" s="209">
        <v>21584.16</v>
      </c>
      <c r="BK275" s="209">
        <v>12590</v>
      </c>
      <c r="BL275" s="180">
        <v>209969.79</v>
      </c>
      <c r="BM275" s="180">
        <v>39969.79</v>
      </c>
      <c r="BN275" s="181"/>
      <c r="BO275" s="181"/>
      <c r="BP275" s="180">
        <v>170000</v>
      </c>
      <c r="BQ275" s="181"/>
      <c r="BR275" s="181"/>
    </row>
    <row r="276" spans="1:70" ht="11.25" hidden="1" customHeight="1" outlineLevel="2" x14ac:dyDescent="0.2">
      <c r="A276" s="228" t="s">
        <v>475</v>
      </c>
      <c r="B276" s="208">
        <v>79</v>
      </c>
      <c r="C276" s="208">
        <v>632</v>
      </c>
      <c r="D276" s="209">
        <v>92843.4</v>
      </c>
      <c r="E276" s="209">
        <v>695055.16</v>
      </c>
      <c r="F276" s="213"/>
      <c r="G276" s="209">
        <v>312157.44</v>
      </c>
      <c r="H276" s="213"/>
      <c r="I276" s="209">
        <v>71124.479999999996</v>
      </c>
      <c r="J276" s="209">
        <v>31712</v>
      </c>
      <c r="K276" s="213"/>
      <c r="L276" s="213"/>
      <c r="M276" s="209">
        <v>31215.74</v>
      </c>
      <c r="N276" s="213"/>
      <c r="O276" s="213"/>
      <c r="P276" s="209">
        <v>31215.74</v>
      </c>
      <c r="Q276" s="213"/>
      <c r="R276" s="213"/>
      <c r="S276" s="213"/>
      <c r="T276" s="213"/>
      <c r="U276" s="213"/>
      <c r="V276" s="209">
        <v>83689.399999999994</v>
      </c>
      <c r="W276" s="209">
        <v>5400</v>
      </c>
      <c r="X276" s="213"/>
      <c r="Y276" s="213"/>
      <c r="Z276" s="213"/>
      <c r="AA276" s="209">
        <v>78039.360000000001</v>
      </c>
      <c r="AB276" s="213"/>
      <c r="AC276" s="213"/>
      <c r="AD276" s="213"/>
      <c r="AE276" s="213"/>
      <c r="AF276" s="213"/>
      <c r="AG276" s="209">
        <v>50501</v>
      </c>
      <c r="AH276" s="213"/>
      <c r="AI276" s="213"/>
      <c r="AJ276" s="209">
        <v>160803.67000000001</v>
      </c>
      <c r="AK276" s="209">
        <v>3000</v>
      </c>
      <c r="AL276" s="209">
        <v>2000</v>
      </c>
      <c r="AM276" s="209">
        <v>45554.96</v>
      </c>
      <c r="AN276" s="213"/>
      <c r="AO276" s="213"/>
      <c r="AP276" s="213"/>
      <c r="AQ276" s="213"/>
      <c r="AR276" s="213"/>
      <c r="AS276" s="209">
        <v>6554.4</v>
      </c>
      <c r="AT276" s="209">
        <v>1192</v>
      </c>
      <c r="AU276" s="213"/>
      <c r="AV276" s="213"/>
      <c r="AW276" s="213"/>
      <c r="AX276" s="209">
        <v>32996.78</v>
      </c>
      <c r="AY276" s="213"/>
      <c r="AZ276" s="213"/>
      <c r="BA276" s="209">
        <v>69505.53</v>
      </c>
      <c r="BB276" s="209">
        <v>490481.58</v>
      </c>
      <c r="BC276" s="209">
        <v>454030.68</v>
      </c>
      <c r="BD276" s="209">
        <v>36450.9</v>
      </c>
      <c r="BE276" s="213"/>
      <c r="BF276" s="213"/>
      <c r="BG276" s="209">
        <v>136613.31</v>
      </c>
      <c r="BH276" s="209">
        <v>69854.210000000006</v>
      </c>
      <c r="BI276" s="209">
        <v>10427</v>
      </c>
      <c r="BJ276" s="209">
        <v>37532.21</v>
      </c>
      <c r="BK276" s="209">
        <v>21895</v>
      </c>
      <c r="BL276" s="180">
        <v>239505.53</v>
      </c>
      <c r="BM276" s="180">
        <v>69505.53</v>
      </c>
      <c r="BN276" s="181"/>
      <c r="BO276" s="181"/>
      <c r="BP276" s="180">
        <v>170000</v>
      </c>
      <c r="BQ276" s="181"/>
      <c r="BR276" s="181"/>
    </row>
    <row r="277" spans="1:70" ht="11.25" hidden="1" customHeight="1" outlineLevel="2" x14ac:dyDescent="0.2">
      <c r="A277" s="228" t="s">
        <v>476</v>
      </c>
      <c r="B277" s="208">
        <v>81</v>
      </c>
      <c r="C277" s="208">
        <v>648</v>
      </c>
      <c r="D277" s="209">
        <v>72293.820000000007</v>
      </c>
      <c r="E277" s="209">
        <v>570639.39</v>
      </c>
      <c r="F277" s="213"/>
      <c r="G277" s="209">
        <v>172009.44</v>
      </c>
      <c r="H277" s="213"/>
      <c r="I277" s="209">
        <v>31139.64</v>
      </c>
      <c r="J277" s="213"/>
      <c r="K277" s="213"/>
      <c r="L277" s="213"/>
      <c r="M277" s="209">
        <v>17200.95</v>
      </c>
      <c r="N277" s="209">
        <v>47046.03</v>
      </c>
      <c r="O277" s="213"/>
      <c r="P277" s="209">
        <v>17200.95</v>
      </c>
      <c r="Q277" s="213"/>
      <c r="R277" s="209">
        <v>89645.42</v>
      </c>
      <c r="S277" s="209">
        <v>31639.56</v>
      </c>
      <c r="T277" s="213"/>
      <c r="U277" s="213"/>
      <c r="V277" s="209">
        <v>77318.23</v>
      </c>
      <c r="W277" s="209">
        <v>4038.81</v>
      </c>
      <c r="X277" s="213"/>
      <c r="Y277" s="213"/>
      <c r="Z277" s="213"/>
      <c r="AA277" s="209">
        <v>43002.36</v>
      </c>
      <c r="AB277" s="213"/>
      <c r="AC277" s="213"/>
      <c r="AD277" s="213"/>
      <c r="AE277" s="213"/>
      <c r="AF277" s="213"/>
      <c r="AG277" s="209">
        <v>40398</v>
      </c>
      <c r="AH277" s="213"/>
      <c r="AI277" s="213"/>
      <c r="AJ277" s="209">
        <v>138658.35</v>
      </c>
      <c r="AK277" s="209">
        <v>3000</v>
      </c>
      <c r="AL277" s="213"/>
      <c r="AM277" s="209">
        <v>34357.550000000003</v>
      </c>
      <c r="AN277" s="213"/>
      <c r="AO277" s="213"/>
      <c r="AP277" s="213"/>
      <c r="AQ277" s="213"/>
      <c r="AR277" s="213"/>
      <c r="AS277" s="209">
        <v>4860.2299999999996</v>
      </c>
      <c r="AT277" s="209">
        <v>1192</v>
      </c>
      <c r="AU277" s="213"/>
      <c r="AV277" s="213"/>
      <c r="AW277" s="213"/>
      <c r="AX277" s="209">
        <v>38184.629999999997</v>
      </c>
      <c r="AY277" s="213"/>
      <c r="AZ277" s="213"/>
      <c r="BA277" s="209">
        <v>57063.94</v>
      </c>
      <c r="BB277" s="209">
        <v>466339.54</v>
      </c>
      <c r="BC277" s="209">
        <v>339226.33</v>
      </c>
      <c r="BD277" s="209">
        <v>127113.21</v>
      </c>
      <c r="BE277" s="213"/>
      <c r="BF277" s="213"/>
      <c r="BG277" s="209">
        <v>37935.32</v>
      </c>
      <c r="BH277" s="209">
        <v>57349.67</v>
      </c>
      <c r="BI277" s="209">
        <v>8560</v>
      </c>
      <c r="BJ277" s="209">
        <v>30814.67</v>
      </c>
      <c r="BK277" s="209">
        <v>17975</v>
      </c>
      <c r="BL277" s="180">
        <v>227063.94</v>
      </c>
      <c r="BM277" s="180">
        <v>57063.94</v>
      </c>
      <c r="BN277" s="181"/>
      <c r="BO277" s="181"/>
      <c r="BP277" s="180">
        <v>170000</v>
      </c>
      <c r="BQ277" s="181"/>
      <c r="BR277" s="181"/>
    </row>
    <row r="278" spans="1:70" ht="11.25" hidden="1" customHeight="1" outlineLevel="2" x14ac:dyDescent="0.2">
      <c r="A278" s="228" t="s">
        <v>416</v>
      </c>
      <c r="B278" s="208">
        <v>32</v>
      </c>
      <c r="C278" s="208">
        <v>256</v>
      </c>
      <c r="D278" s="209">
        <v>52004.26</v>
      </c>
      <c r="E278" s="209">
        <v>249822.73</v>
      </c>
      <c r="F278" s="213"/>
      <c r="G278" s="209">
        <v>83732.479999999996</v>
      </c>
      <c r="H278" s="213"/>
      <c r="I278" s="209">
        <v>19624.8</v>
      </c>
      <c r="J278" s="213"/>
      <c r="K278" s="213"/>
      <c r="L278" s="213"/>
      <c r="M278" s="209">
        <v>8373.25</v>
      </c>
      <c r="N278" s="209">
        <v>34725.949999999997</v>
      </c>
      <c r="O278" s="213"/>
      <c r="P278" s="209">
        <v>8373.25</v>
      </c>
      <c r="Q278" s="213"/>
      <c r="R278" s="213"/>
      <c r="S278" s="213"/>
      <c r="T278" s="213"/>
      <c r="U278" s="213"/>
      <c r="V278" s="209">
        <v>41330.35</v>
      </c>
      <c r="W278" s="209">
        <v>2207.65</v>
      </c>
      <c r="X278" s="213"/>
      <c r="Y278" s="213"/>
      <c r="Z278" s="213"/>
      <c r="AA278" s="209">
        <v>20933.12</v>
      </c>
      <c r="AB278" s="209">
        <v>30521.88</v>
      </c>
      <c r="AC278" s="213"/>
      <c r="AD278" s="213"/>
      <c r="AE278" s="213"/>
      <c r="AF278" s="213"/>
      <c r="AG278" s="213"/>
      <c r="AH278" s="213"/>
      <c r="AI278" s="213"/>
      <c r="AJ278" s="209">
        <v>38643.519999999997</v>
      </c>
      <c r="AK278" s="209">
        <v>3000</v>
      </c>
      <c r="AL278" s="213"/>
      <c r="AM278" s="209">
        <v>9095.36</v>
      </c>
      <c r="AN278" s="213"/>
      <c r="AO278" s="213"/>
      <c r="AP278" s="213"/>
      <c r="AQ278" s="213"/>
      <c r="AR278" s="213"/>
      <c r="AS278" s="213"/>
      <c r="AT278" s="213"/>
      <c r="AU278" s="209">
        <v>1565.88</v>
      </c>
      <c r="AV278" s="213"/>
      <c r="AW278" s="213"/>
      <c r="AX278" s="213"/>
      <c r="AY278" s="213"/>
      <c r="AZ278" s="213"/>
      <c r="BA278" s="209">
        <v>24982.28</v>
      </c>
      <c r="BB278" s="209">
        <v>263183.46999999997</v>
      </c>
      <c r="BC278" s="209">
        <v>213657.87</v>
      </c>
      <c r="BD278" s="209">
        <v>49525.599999999999</v>
      </c>
      <c r="BE278" s="213"/>
      <c r="BF278" s="213"/>
      <c r="BG278" s="213"/>
      <c r="BH278" s="209">
        <v>25106.83</v>
      </c>
      <c r="BI278" s="209">
        <v>3747</v>
      </c>
      <c r="BJ278" s="209">
        <v>13489.83</v>
      </c>
      <c r="BK278" s="209">
        <v>7870</v>
      </c>
      <c r="BL278" s="180">
        <v>152482.28</v>
      </c>
      <c r="BM278" s="180">
        <v>24982.28</v>
      </c>
      <c r="BN278" s="181"/>
      <c r="BO278" s="181"/>
      <c r="BP278" s="180">
        <v>127500</v>
      </c>
      <c r="BQ278" s="181"/>
      <c r="BR278" s="181"/>
    </row>
    <row r="279" spans="1:70" ht="11.25" hidden="1" customHeight="1" outlineLevel="2" x14ac:dyDescent="0.2">
      <c r="A279" s="228" t="s">
        <v>477</v>
      </c>
      <c r="B279" s="208">
        <v>60</v>
      </c>
      <c r="C279" s="208">
        <v>648</v>
      </c>
      <c r="D279" s="209">
        <v>42603.05</v>
      </c>
      <c r="E279" s="209">
        <v>369192.48</v>
      </c>
      <c r="F279" s="213"/>
      <c r="G279" s="209">
        <v>141298.56</v>
      </c>
      <c r="H279" s="213"/>
      <c r="I279" s="213"/>
      <c r="J279" s="213"/>
      <c r="K279" s="209">
        <v>3532.46</v>
      </c>
      <c r="L279" s="209">
        <v>22241.439999999999</v>
      </c>
      <c r="M279" s="209">
        <v>14129.86</v>
      </c>
      <c r="N279" s="213"/>
      <c r="O279" s="213"/>
      <c r="P279" s="209">
        <v>14129.86</v>
      </c>
      <c r="Q279" s="213"/>
      <c r="R279" s="209">
        <v>73451.45</v>
      </c>
      <c r="S279" s="209">
        <v>31479.19</v>
      </c>
      <c r="T279" s="213"/>
      <c r="U279" s="213"/>
      <c r="V279" s="209">
        <v>2939</v>
      </c>
      <c r="W279" s="209">
        <v>3600</v>
      </c>
      <c r="X279" s="213"/>
      <c r="Y279" s="213"/>
      <c r="Z279" s="213"/>
      <c r="AA279" s="209">
        <v>35324.660000000003</v>
      </c>
      <c r="AB279" s="213"/>
      <c r="AC279" s="213"/>
      <c r="AD279" s="213"/>
      <c r="AE279" s="213"/>
      <c r="AF279" s="213"/>
      <c r="AG279" s="209">
        <v>27066</v>
      </c>
      <c r="AH279" s="213"/>
      <c r="AI279" s="213"/>
      <c r="AJ279" s="209">
        <v>131995.17000000001</v>
      </c>
      <c r="AK279" s="209">
        <v>1000</v>
      </c>
      <c r="AL279" s="209">
        <v>1000</v>
      </c>
      <c r="AM279" s="209">
        <v>15020.98</v>
      </c>
      <c r="AN279" s="213"/>
      <c r="AO279" s="213"/>
      <c r="AP279" s="213"/>
      <c r="AQ279" s="213"/>
      <c r="AR279" s="213"/>
      <c r="AS279" s="209">
        <v>3285.29</v>
      </c>
      <c r="AT279" s="209">
        <v>1192</v>
      </c>
      <c r="AU279" s="213"/>
      <c r="AV279" s="213"/>
      <c r="AW279" s="213"/>
      <c r="AX279" s="209">
        <v>62196.93</v>
      </c>
      <c r="AY279" s="209">
        <v>11380.72</v>
      </c>
      <c r="AZ279" s="213"/>
      <c r="BA279" s="209">
        <v>36919.25</v>
      </c>
      <c r="BB279" s="209">
        <v>273569.45</v>
      </c>
      <c r="BC279" s="209">
        <v>159970.04999999999</v>
      </c>
      <c r="BD279" s="209">
        <v>113599.4</v>
      </c>
      <c r="BE279" s="213"/>
      <c r="BF279" s="213"/>
      <c r="BG279" s="209">
        <v>6230.91</v>
      </c>
      <c r="BH279" s="209">
        <v>35776.92</v>
      </c>
      <c r="BI279" s="209">
        <v>5357</v>
      </c>
      <c r="BJ279" s="209">
        <v>18789.919999999998</v>
      </c>
      <c r="BK279" s="209">
        <v>11630</v>
      </c>
      <c r="BL279" s="180">
        <v>206919.25</v>
      </c>
      <c r="BM279" s="180">
        <v>36919.25</v>
      </c>
      <c r="BN279" s="181"/>
      <c r="BO279" s="181"/>
      <c r="BP279" s="180">
        <v>170000</v>
      </c>
      <c r="BQ279" s="180">
        <v>12063.56</v>
      </c>
      <c r="BR279" s="180">
        <v>12063.56</v>
      </c>
    </row>
    <row r="280" spans="1:70" ht="11.25" hidden="1" customHeight="1" outlineLevel="2" x14ac:dyDescent="0.2">
      <c r="A280" s="228" t="s">
        <v>478</v>
      </c>
      <c r="B280" s="213"/>
      <c r="C280" s="213"/>
      <c r="D280" s="209">
        <v>-12457.29</v>
      </c>
      <c r="E280" s="213"/>
      <c r="F280" s="213"/>
      <c r="G280" s="213"/>
      <c r="H280" s="213"/>
      <c r="I280" s="213"/>
      <c r="J280" s="213"/>
      <c r="K280" s="213"/>
      <c r="L280" s="213"/>
      <c r="M280" s="213"/>
      <c r="N280" s="213"/>
      <c r="O280" s="213"/>
      <c r="P280" s="213"/>
      <c r="Q280" s="213"/>
      <c r="R280" s="213"/>
      <c r="S280" s="213"/>
      <c r="T280" s="213"/>
      <c r="U280" s="213"/>
      <c r="V280" s="213"/>
      <c r="W280" s="213"/>
      <c r="X280" s="213"/>
      <c r="Y280" s="213"/>
      <c r="Z280" s="213"/>
      <c r="AA280" s="213"/>
      <c r="AB280" s="213"/>
      <c r="AC280" s="213"/>
      <c r="AD280" s="213"/>
      <c r="AE280" s="213"/>
      <c r="AF280" s="213"/>
      <c r="AG280" s="213"/>
      <c r="AH280" s="213"/>
      <c r="AI280" s="213"/>
      <c r="AJ280" s="213"/>
      <c r="AK280" s="213"/>
      <c r="AL280" s="213"/>
      <c r="AM280" s="213"/>
      <c r="AN280" s="213"/>
      <c r="AO280" s="213"/>
      <c r="AP280" s="213"/>
      <c r="AQ280" s="213"/>
      <c r="AR280" s="213"/>
      <c r="AS280" s="213"/>
      <c r="AT280" s="213"/>
      <c r="AU280" s="213"/>
      <c r="AV280" s="213"/>
      <c r="AW280" s="213"/>
      <c r="AX280" s="213"/>
      <c r="AY280" s="213"/>
      <c r="AZ280" s="213"/>
      <c r="BA280" s="213"/>
      <c r="BB280" s="213"/>
      <c r="BC280" s="213"/>
      <c r="BD280" s="213"/>
      <c r="BE280" s="213"/>
      <c r="BF280" s="213"/>
      <c r="BG280" s="209">
        <v>-12457.29</v>
      </c>
      <c r="BH280" s="213"/>
      <c r="BI280" s="213"/>
      <c r="BJ280" s="213"/>
      <c r="BK280" s="213"/>
      <c r="BL280" s="181"/>
      <c r="BM280" s="181"/>
      <c r="BN280" s="181"/>
      <c r="BO280" s="181"/>
      <c r="BP280" s="181"/>
      <c r="BQ280" s="181"/>
      <c r="BR280" s="181"/>
    </row>
    <row r="281" spans="1:70" ht="11.25" hidden="1" customHeight="1" outlineLevel="2" x14ac:dyDescent="0.2">
      <c r="A281" s="228" t="s">
        <v>479</v>
      </c>
      <c r="B281" s="208">
        <v>72</v>
      </c>
      <c r="C281" s="208">
        <v>777.6</v>
      </c>
      <c r="D281" s="209">
        <v>28137.47</v>
      </c>
      <c r="E281" s="209">
        <v>500347.61</v>
      </c>
      <c r="F281" s="213"/>
      <c r="G281" s="209">
        <v>252231.08</v>
      </c>
      <c r="H281" s="213"/>
      <c r="I281" s="213"/>
      <c r="J281" s="213"/>
      <c r="K281" s="209">
        <v>7265.9</v>
      </c>
      <c r="L281" s="209">
        <v>39072.839999999997</v>
      </c>
      <c r="M281" s="209">
        <v>25223.11</v>
      </c>
      <c r="N281" s="213"/>
      <c r="O281" s="213"/>
      <c r="P281" s="209">
        <v>25223.11</v>
      </c>
      <c r="Q281" s="213"/>
      <c r="R281" s="209">
        <v>51944.66</v>
      </c>
      <c r="S281" s="213"/>
      <c r="T281" s="213"/>
      <c r="U281" s="213"/>
      <c r="V281" s="213"/>
      <c r="W281" s="209">
        <v>5653.13</v>
      </c>
      <c r="X281" s="213"/>
      <c r="Y281" s="213"/>
      <c r="Z281" s="213"/>
      <c r="AA281" s="209">
        <v>63057.78</v>
      </c>
      <c r="AB281" s="213"/>
      <c r="AC281" s="213"/>
      <c r="AD281" s="213"/>
      <c r="AE281" s="213"/>
      <c r="AF281" s="213"/>
      <c r="AG281" s="209">
        <v>30676</v>
      </c>
      <c r="AH281" s="213"/>
      <c r="AI281" s="213"/>
      <c r="AJ281" s="209">
        <v>328907.23</v>
      </c>
      <c r="AK281" s="209">
        <v>1000</v>
      </c>
      <c r="AL281" s="209">
        <v>1000</v>
      </c>
      <c r="AM281" s="209">
        <v>28031.279999999999</v>
      </c>
      <c r="AN281" s="213"/>
      <c r="AO281" s="209">
        <v>211140.78</v>
      </c>
      <c r="AP281" s="213"/>
      <c r="AQ281" s="213"/>
      <c r="AR281" s="213"/>
      <c r="AS281" s="209">
        <v>4854.75</v>
      </c>
      <c r="AT281" s="209">
        <v>1192</v>
      </c>
      <c r="AU281" s="213"/>
      <c r="AV281" s="213"/>
      <c r="AW281" s="213"/>
      <c r="AX281" s="209">
        <v>25121.97</v>
      </c>
      <c r="AY281" s="209">
        <v>6531.68</v>
      </c>
      <c r="AZ281" s="213"/>
      <c r="BA281" s="209">
        <v>50034.77</v>
      </c>
      <c r="BB281" s="209">
        <v>170367.99</v>
      </c>
      <c r="BC281" s="209">
        <v>134783.79</v>
      </c>
      <c r="BD281" s="209">
        <v>35584.199999999997</v>
      </c>
      <c r="BE281" s="213"/>
      <c r="BF281" s="213"/>
      <c r="BG281" s="209">
        <v>29209.86</v>
      </c>
      <c r="BH281" s="209">
        <v>50285.73</v>
      </c>
      <c r="BI281" s="209">
        <v>7506</v>
      </c>
      <c r="BJ281" s="209">
        <v>27017.73</v>
      </c>
      <c r="BK281" s="209">
        <v>15762</v>
      </c>
      <c r="BL281" s="180">
        <v>220034.77</v>
      </c>
      <c r="BM281" s="180">
        <v>50034.77</v>
      </c>
      <c r="BN281" s="181"/>
      <c r="BO281" s="181"/>
      <c r="BP281" s="180">
        <v>170000</v>
      </c>
      <c r="BQ281" s="181"/>
      <c r="BR281" s="181"/>
    </row>
    <row r="282" spans="1:70" ht="11.25" hidden="1" customHeight="1" outlineLevel="2" x14ac:dyDescent="0.2">
      <c r="A282" s="228" t="s">
        <v>1084</v>
      </c>
      <c r="B282" s="208">
        <v>49</v>
      </c>
      <c r="C282" s="208">
        <v>392</v>
      </c>
      <c r="D282" s="213"/>
      <c r="E282" s="209">
        <v>264349.27</v>
      </c>
      <c r="F282" s="213"/>
      <c r="G282" s="209">
        <v>128215.36</v>
      </c>
      <c r="H282" s="213"/>
      <c r="I282" s="209">
        <v>11774.88</v>
      </c>
      <c r="J282" s="213"/>
      <c r="K282" s="213"/>
      <c r="L282" s="213"/>
      <c r="M282" s="209">
        <v>12821.54</v>
      </c>
      <c r="N282" s="213"/>
      <c r="O282" s="213"/>
      <c r="P282" s="209">
        <v>12821.54</v>
      </c>
      <c r="Q282" s="213"/>
      <c r="R282" s="213"/>
      <c r="S282" s="213"/>
      <c r="T282" s="213"/>
      <c r="U282" s="213"/>
      <c r="V282" s="209">
        <v>63287.11</v>
      </c>
      <c r="W282" s="209">
        <v>3375</v>
      </c>
      <c r="X282" s="213"/>
      <c r="Y282" s="213"/>
      <c r="Z282" s="213"/>
      <c r="AA282" s="209">
        <v>32053.84</v>
      </c>
      <c r="AB282" s="213"/>
      <c r="AC282" s="213"/>
      <c r="AD282" s="213"/>
      <c r="AE282" s="213"/>
      <c r="AF282" s="213"/>
      <c r="AG282" s="213"/>
      <c r="AH282" s="213"/>
      <c r="AI282" s="213"/>
      <c r="AJ282" s="209">
        <v>44149.440000000002</v>
      </c>
      <c r="AK282" s="209">
        <v>3000</v>
      </c>
      <c r="AL282" s="209">
        <v>1000</v>
      </c>
      <c r="AM282" s="209">
        <v>10692.34</v>
      </c>
      <c r="AN282" s="213"/>
      <c r="AO282" s="213"/>
      <c r="AP282" s="213"/>
      <c r="AQ282" s="213"/>
      <c r="AR282" s="213"/>
      <c r="AS282" s="209">
        <v>2128.17</v>
      </c>
      <c r="AT282" s="208">
        <v>894</v>
      </c>
      <c r="AU282" s="213"/>
      <c r="AV282" s="213"/>
      <c r="AW282" s="213"/>
      <c r="AX282" s="213"/>
      <c r="AY282" s="213"/>
      <c r="AZ282" s="213"/>
      <c r="BA282" s="209">
        <v>26434.93</v>
      </c>
      <c r="BB282" s="209">
        <v>120379.54</v>
      </c>
      <c r="BC282" s="209">
        <v>120379.54</v>
      </c>
      <c r="BD282" s="213"/>
      <c r="BE282" s="213"/>
      <c r="BF282" s="213"/>
      <c r="BG282" s="209">
        <v>99820.29</v>
      </c>
      <c r="BH282" s="209">
        <v>26566.87</v>
      </c>
      <c r="BI282" s="209">
        <v>3965</v>
      </c>
      <c r="BJ282" s="209">
        <v>14274.87</v>
      </c>
      <c r="BK282" s="209">
        <v>8327</v>
      </c>
      <c r="BL282" s="180">
        <v>153934.93</v>
      </c>
      <c r="BM282" s="180">
        <v>26434.93</v>
      </c>
      <c r="BN282" s="181"/>
      <c r="BO282" s="181"/>
      <c r="BP282" s="180">
        <v>127500</v>
      </c>
      <c r="BQ282" s="181"/>
      <c r="BR282" s="181"/>
    </row>
    <row r="283" spans="1:70" ht="11.25" hidden="1" customHeight="1" outlineLevel="2" x14ac:dyDescent="0.2">
      <c r="A283" s="228" t="s">
        <v>480</v>
      </c>
      <c r="B283" s="213"/>
      <c r="C283" s="213"/>
      <c r="D283" s="209">
        <v>-3522.06</v>
      </c>
      <c r="E283" s="213"/>
      <c r="F283" s="213"/>
      <c r="G283" s="213"/>
      <c r="H283" s="213"/>
      <c r="I283" s="213"/>
      <c r="J283" s="213"/>
      <c r="K283" s="213"/>
      <c r="L283" s="213"/>
      <c r="M283" s="213"/>
      <c r="N283" s="213"/>
      <c r="O283" s="213"/>
      <c r="P283" s="213"/>
      <c r="Q283" s="213"/>
      <c r="R283" s="213"/>
      <c r="S283" s="213"/>
      <c r="T283" s="213"/>
      <c r="U283" s="213"/>
      <c r="V283" s="213"/>
      <c r="W283" s="213"/>
      <c r="X283" s="213"/>
      <c r="Y283" s="213"/>
      <c r="Z283" s="213"/>
      <c r="AA283" s="213"/>
      <c r="AB283" s="213"/>
      <c r="AC283" s="213"/>
      <c r="AD283" s="213"/>
      <c r="AE283" s="213"/>
      <c r="AF283" s="213"/>
      <c r="AG283" s="213"/>
      <c r="AH283" s="213"/>
      <c r="AI283" s="213"/>
      <c r="AJ283" s="213"/>
      <c r="AK283" s="213"/>
      <c r="AL283" s="213"/>
      <c r="AM283" s="213"/>
      <c r="AN283" s="213"/>
      <c r="AO283" s="213"/>
      <c r="AP283" s="213"/>
      <c r="AQ283" s="213"/>
      <c r="AR283" s="213"/>
      <c r="AS283" s="213"/>
      <c r="AT283" s="213"/>
      <c r="AU283" s="213"/>
      <c r="AV283" s="213"/>
      <c r="AW283" s="213"/>
      <c r="AX283" s="213"/>
      <c r="AY283" s="213"/>
      <c r="AZ283" s="213"/>
      <c r="BA283" s="213"/>
      <c r="BB283" s="213"/>
      <c r="BC283" s="213"/>
      <c r="BD283" s="213"/>
      <c r="BE283" s="213"/>
      <c r="BF283" s="213"/>
      <c r="BG283" s="209">
        <v>-3522.06</v>
      </c>
      <c r="BH283" s="213"/>
      <c r="BI283" s="213"/>
      <c r="BJ283" s="213"/>
      <c r="BK283" s="213"/>
      <c r="BL283" s="181"/>
      <c r="BM283" s="181"/>
      <c r="BN283" s="181"/>
      <c r="BO283" s="181"/>
      <c r="BP283" s="181"/>
      <c r="BQ283" s="181"/>
      <c r="BR283" s="181"/>
    </row>
    <row r="284" spans="1:70" ht="11.25" customHeight="1" outlineLevel="1" collapsed="1" x14ac:dyDescent="0.2">
      <c r="A284" s="227" t="s">
        <v>1085</v>
      </c>
      <c r="B284" s="229">
        <v>218</v>
      </c>
      <c r="C284" s="185">
        <v>1744</v>
      </c>
      <c r="D284" s="185">
        <v>256652.16</v>
      </c>
      <c r="E284" s="185">
        <v>4961557.46</v>
      </c>
      <c r="F284" s="251"/>
      <c r="G284" s="185">
        <v>948114.08</v>
      </c>
      <c r="H284" s="185">
        <v>6977.4</v>
      </c>
      <c r="I284" s="185">
        <v>102284.43</v>
      </c>
      <c r="J284" s="185">
        <v>32360.65</v>
      </c>
      <c r="K284" s="251"/>
      <c r="L284" s="251"/>
      <c r="M284" s="185">
        <v>94811.42</v>
      </c>
      <c r="N284" s="185">
        <v>154769.25</v>
      </c>
      <c r="O284" s="251"/>
      <c r="P284" s="185">
        <v>82729.52</v>
      </c>
      <c r="Q284" s="251"/>
      <c r="R284" s="251">
        <v>90908.46</v>
      </c>
      <c r="S284" s="251">
        <v>20201.88</v>
      </c>
      <c r="T284" s="251"/>
      <c r="U284" s="251"/>
      <c r="V284" s="185">
        <v>361861.47</v>
      </c>
      <c r="W284" s="185">
        <v>18335.45</v>
      </c>
      <c r="X284" s="251"/>
      <c r="Y284" s="251"/>
      <c r="Z284" s="251"/>
      <c r="AA284" s="185">
        <v>206823.76</v>
      </c>
      <c r="AB284" s="251"/>
      <c r="AC284" s="251"/>
      <c r="AD284" s="251"/>
      <c r="AE284" s="251"/>
      <c r="AF284" s="251"/>
      <c r="AG284" s="185">
        <v>64959</v>
      </c>
      <c r="AH284" s="251"/>
      <c r="AI284" s="251"/>
      <c r="AJ284" s="185">
        <v>348766.73</v>
      </c>
      <c r="AK284" s="185">
        <v>5000</v>
      </c>
      <c r="AL284" s="185">
        <v>5000</v>
      </c>
      <c r="AM284" s="185"/>
      <c r="AN284" s="251"/>
      <c r="AO284" s="251">
        <v>112056.5</v>
      </c>
      <c r="AP284" s="251"/>
      <c r="AQ284" s="251"/>
      <c r="AR284" s="251"/>
      <c r="AS284" s="185"/>
      <c r="AT284" s="185">
        <v>18260.509999999998</v>
      </c>
      <c r="AU284" s="185">
        <v>4470</v>
      </c>
      <c r="AV284" s="251">
        <v>3370.11</v>
      </c>
      <c r="AW284" s="251"/>
      <c r="AX284" s="251"/>
      <c r="AY284" s="185"/>
      <c r="AZ284" s="185">
        <v>1942.06</v>
      </c>
      <c r="BA284" s="185">
        <v>3326.96</v>
      </c>
      <c r="BB284" s="185">
        <v>195340.59</v>
      </c>
      <c r="BC284" s="185">
        <v>1578903.89</v>
      </c>
      <c r="BD284" s="185">
        <v>1426200.79</v>
      </c>
      <c r="BE284" s="251">
        <v>152703.1</v>
      </c>
      <c r="BF284" s="251"/>
      <c r="BG284" s="185"/>
      <c r="BH284" s="185">
        <v>496129.88</v>
      </c>
      <c r="BI284" s="185">
        <v>74061</v>
      </c>
      <c r="BJ284" s="185">
        <v>265728.88</v>
      </c>
      <c r="BK284" s="185">
        <v>156340</v>
      </c>
      <c r="BL284" s="174">
        <v>61532</v>
      </c>
      <c r="BM284" s="174">
        <v>149453.45000000001</v>
      </c>
      <c r="BN284" s="175"/>
      <c r="BO284" s="175"/>
      <c r="BP284" s="174">
        <v>510000</v>
      </c>
      <c r="BQ284" s="175"/>
      <c r="BR284" s="175"/>
    </row>
    <row r="285" spans="1:70" ht="11.25" hidden="1" customHeight="1" outlineLevel="2" x14ac:dyDescent="0.2">
      <c r="A285" s="184" t="s">
        <v>481</v>
      </c>
      <c r="B285" s="181"/>
      <c r="C285" s="181"/>
      <c r="D285" s="179">
        <v>-458.62</v>
      </c>
      <c r="E285" s="181"/>
      <c r="F285" s="181"/>
      <c r="G285" s="181"/>
      <c r="H285" s="181"/>
      <c r="I285" s="181"/>
      <c r="J285" s="181"/>
      <c r="K285" s="181"/>
      <c r="L285" s="181"/>
      <c r="M285" s="181"/>
      <c r="N285" s="189"/>
      <c r="O285" s="189"/>
      <c r="P285" s="181"/>
      <c r="Q285" s="181"/>
      <c r="R285" s="181"/>
      <c r="S285" s="181"/>
      <c r="T285" s="181"/>
      <c r="U285" s="181"/>
      <c r="V285" s="181"/>
      <c r="W285" s="181"/>
      <c r="X285" s="181"/>
      <c r="Y285" s="189"/>
      <c r="Z285" s="189"/>
      <c r="AA285" s="181"/>
      <c r="AB285" s="181"/>
      <c r="AC285" s="181"/>
      <c r="AD285" s="181"/>
      <c r="AE285" s="181"/>
      <c r="AF285" s="181"/>
      <c r="AG285" s="181"/>
      <c r="AH285" s="189"/>
      <c r="AI285" s="181"/>
      <c r="AJ285" s="181"/>
      <c r="AK285" s="181"/>
      <c r="AL285" s="181"/>
      <c r="AM285" s="181"/>
      <c r="AN285" s="181"/>
      <c r="AO285" s="181"/>
      <c r="AP285" s="181"/>
      <c r="AQ285" s="181"/>
      <c r="AR285" s="181"/>
      <c r="AS285" s="181"/>
      <c r="AT285" s="181"/>
      <c r="AU285" s="181"/>
      <c r="AV285" s="181"/>
      <c r="AW285" s="181"/>
      <c r="AX285" s="181"/>
      <c r="AY285" s="181"/>
      <c r="AZ285" s="181"/>
      <c r="BA285" s="181"/>
      <c r="BB285" s="181"/>
      <c r="BC285" s="181"/>
      <c r="BD285" s="181"/>
      <c r="BE285" s="181"/>
      <c r="BF285" s="181"/>
      <c r="BG285" s="179">
        <v>-458.62</v>
      </c>
      <c r="BH285" s="181"/>
      <c r="BI285" s="181"/>
      <c r="BJ285" s="181"/>
      <c r="BK285" s="181"/>
      <c r="BL285" s="181"/>
      <c r="BM285" s="181"/>
      <c r="BN285" s="181"/>
      <c r="BO285" s="181"/>
      <c r="BP285" s="181"/>
      <c r="BQ285" s="181"/>
      <c r="BR285" s="181"/>
    </row>
    <row r="286" spans="1:70" ht="11.25" hidden="1" customHeight="1" outlineLevel="2" x14ac:dyDescent="0.2">
      <c r="A286" s="184" t="s">
        <v>482</v>
      </c>
      <c r="B286" s="179">
        <v>79</v>
      </c>
      <c r="C286" s="179">
        <v>632</v>
      </c>
      <c r="D286" s="180">
        <v>83881.48</v>
      </c>
      <c r="E286" s="180">
        <v>721245.45</v>
      </c>
      <c r="F286" s="181"/>
      <c r="G286" s="180">
        <v>287670.96000000002</v>
      </c>
      <c r="H286" s="180">
        <v>2224.2600000000002</v>
      </c>
      <c r="I286" s="180">
        <v>24466.86</v>
      </c>
      <c r="J286" s="181"/>
      <c r="K286" s="181"/>
      <c r="L286" s="181"/>
      <c r="M286" s="180">
        <v>28767.1</v>
      </c>
      <c r="N286" s="189"/>
      <c r="O286" s="189"/>
      <c r="P286" s="180">
        <v>23428.880000000001</v>
      </c>
      <c r="Q286" s="181"/>
      <c r="R286" s="181"/>
      <c r="S286" s="181"/>
      <c r="T286" s="181"/>
      <c r="U286" s="181"/>
      <c r="V286" s="180">
        <v>105312.77</v>
      </c>
      <c r="W286" s="180">
        <v>5400</v>
      </c>
      <c r="X286" s="181"/>
      <c r="Y286" s="189"/>
      <c r="Z286" s="189"/>
      <c r="AA286" s="180">
        <v>58572.18</v>
      </c>
      <c r="AB286" s="181"/>
      <c r="AC286" s="181"/>
      <c r="AD286" s="181"/>
      <c r="AE286" s="181"/>
      <c r="AF286" s="181"/>
      <c r="AG286" s="180">
        <v>30398</v>
      </c>
      <c r="AH286" s="189"/>
      <c r="AI286" s="181"/>
      <c r="AJ286" s="180">
        <v>92784.3</v>
      </c>
      <c r="AK286" s="180">
        <v>2000</v>
      </c>
      <c r="AL286" s="180">
        <v>2000</v>
      </c>
      <c r="AM286" s="180">
        <v>27876.11</v>
      </c>
      <c r="AN286" s="181"/>
      <c r="AO286" s="181"/>
      <c r="AP286" s="181"/>
      <c r="AQ286" s="181"/>
      <c r="AR286" s="181"/>
      <c r="AS286" s="180">
        <v>4926.92</v>
      </c>
      <c r="AT286" s="180">
        <v>1192</v>
      </c>
      <c r="AU286" s="180">
        <v>3370.11</v>
      </c>
      <c r="AV286" s="181"/>
      <c r="AW286" s="181"/>
      <c r="AX286" s="181"/>
      <c r="AY286" s="181"/>
      <c r="AZ286" s="180">
        <v>1556.81</v>
      </c>
      <c r="BA286" s="180">
        <v>49862.35</v>
      </c>
      <c r="BB286" s="180">
        <v>392139.05</v>
      </c>
      <c r="BC286" s="180">
        <v>364780.85</v>
      </c>
      <c r="BD286" s="180">
        <v>27358.2</v>
      </c>
      <c r="BE286" s="181"/>
      <c r="BF286" s="181"/>
      <c r="BG286" s="180">
        <v>97581.64</v>
      </c>
      <c r="BH286" s="180">
        <v>50111.31</v>
      </c>
      <c r="BI286" s="180">
        <v>7479</v>
      </c>
      <c r="BJ286" s="180">
        <v>26925.31</v>
      </c>
      <c r="BK286" s="180">
        <v>15707</v>
      </c>
      <c r="BL286" s="180">
        <v>219862.35</v>
      </c>
      <c r="BM286" s="180">
        <v>49862.35</v>
      </c>
      <c r="BN286" s="181"/>
      <c r="BO286" s="181"/>
      <c r="BP286" s="180">
        <v>170000</v>
      </c>
      <c r="BQ286" s="181"/>
      <c r="BR286" s="181"/>
    </row>
    <row r="287" spans="1:70" ht="11.25" hidden="1" customHeight="1" outlineLevel="2" x14ac:dyDescent="0.2">
      <c r="A287" s="184" t="s">
        <v>446</v>
      </c>
      <c r="B287" s="179">
        <v>60</v>
      </c>
      <c r="C287" s="179">
        <v>480</v>
      </c>
      <c r="D287" s="180">
        <v>97265.68</v>
      </c>
      <c r="E287" s="180">
        <v>816701.22</v>
      </c>
      <c r="F287" s="181"/>
      <c r="G287" s="180">
        <v>337184</v>
      </c>
      <c r="H287" s="180">
        <v>2528.88</v>
      </c>
      <c r="I287" s="180">
        <v>36668.76</v>
      </c>
      <c r="J287" s="180">
        <v>32360.65</v>
      </c>
      <c r="K287" s="181"/>
      <c r="L287" s="181"/>
      <c r="M287" s="180">
        <v>33718.400000000001</v>
      </c>
      <c r="N287" s="190">
        <v>75750</v>
      </c>
      <c r="O287" s="189"/>
      <c r="P287" s="180">
        <v>20231.04</v>
      </c>
      <c r="Q287" s="181"/>
      <c r="R287" s="181"/>
      <c r="S287" s="181"/>
      <c r="T287" s="181"/>
      <c r="U287" s="181"/>
      <c r="V287" s="180">
        <v>83432.800000000003</v>
      </c>
      <c r="W287" s="180">
        <v>4160.45</v>
      </c>
      <c r="X287" s="181"/>
      <c r="Y287" s="189"/>
      <c r="Z287" s="189"/>
      <c r="AA287" s="180">
        <v>50577.599999999999</v>
      </c>
      <c r="AB287" s="181"/>
      <c r="AC287" s="181"/>
      <c r="AD287" s="181"/>
      <c r="AE287" s="181"/>
      <c r="AF287" s="181"/>
      <c r="AG287" s="180">
        <v>34561</v>
      </c>
      <c r="AH287" s="189"/>
      <c r="AI287" s="181"/>
      <c r="AJ287" s="180">
        <v>91974.37</v>
      </c>
      <c r="AK287" s="180">
        <v>1000</v>
      </c>
      <c r="AL287" s="180">
        <v>1000</v>
      </c>
      <c r="AM287" s="180">
        <v>30291.5</v>
      </c>
      <c r="AN287" s="181"/>
      <c r="AO287" s="181"/>
      <c r="AP287" s="181"/>
      <c r="AQ287" s="181"/>
      <c r="AR287" s="181"/>
      <c r="AS287" s="180">
        <v>4301.71</v>
      </c>
      <c r="AT287" s="180">
        <v>1192</v>
      </c>
      <c r="AU287" s="181"/>
      <c r="AV287" s="181"/>
      <c r="AW287" s="181"/>
      <c r="AX287" s="181"/>
      <c r="AY287" s="180">
        <v>1643.04</v>
      </c>
      <c r="AZ287" s="181"/>
      <c r="BA287" s="180">
        <v>52546.12</v>
      </c>
      <c r="BB287" s="180">
        <v>420106.45</v>
      </c>
      <c r="BC287" s="180">
        <v>389001.55</v>
      </c>
      <c r="BD287" s="180">
        <v>31104.9</v>
      </c>
      <c r="BE287" s="181"/>
      <c r="BF287" s="181"/>
      <c r="BG287" s="180">
        <v>110646</v>
      </c>
      <c r="BH287" s="180">
        <v>52809.93</v>
      </c>
      <c r="BI287" s="180">
        <v>7883</v>
      </c>
      <c r="BJ287" s="180">
        <v>28374.93</v>
      </c>
      <c r="BK287" s="180">
        <v>16552</v>
      </c>
      <c r="BL287" s="180">
        <v>222546.12</v>
      </c>
      <c r="BM287" s="180">
        <v>52546.12</v>
      </c>
      <c r="BN287" s="181"/>
      <c r="BO287" s="181"/>
      <c r="BP287" s="180">
        <v>170000</v>
      </c>
      <c r="BQ287" s="181"/>
      <c r="BR287" s="181"/>
    </row>
    <row r="288" spans="1:70" ht="11.25" hidden="1" customHeight="1" outlineLevel="2" x14ac:dyDescent="0.2">
      <c r="A288" s="184" t="s">
        <v>454</v>
      </c>
      <c r="B288" s="179">
        <v>79</v>
      </c>
      <c r="C288" s="179">
        <v>632</v>
      </c>
      <c r="D288" s="180">
        <v>75963.62</v>
      </c>
      <c r="E288" s="180">
        <v>789110.73</v>
      </c>
      <c r="F288" s="181"/>
      <c r="G288" s="180">
        <v>323259.12</v>
      </c>
      <c r="H288" s="180">
        <v>2224.2600000000002</v>
      </c>
      <c r="I288" s="180">
        <v>41148.81</v>
      </c>
      <c r="J288" s="181"/>
      <c r="K288" s="181"/>
      <c r="L288" s="181"/>
      <c r="M288" s="180">
        <v>32325.919999999998</v>
      </c>
      <c r="N288" s="189"/>
      <c r="O288" s="189"/>
      <c r="P288" s="180">
        <v>23428.880000000001</v>
      </c>
      <c r="Q288" s="181"/>
      <c r="R288" s="181"/>
      <c r="S288" s="181"/>
      <c r="T288" s="181"/>
      <c r="U288" s="181"/>
      <c r="V288" s="180">
        <v>105312.77</v>
      </c>
      <c r="W288" s="180">
        <v>5400</v>
      </c>
      <c r="X288" s="181"/>
      <c r="Y288" s="189"/>
      <c r="Z288" s="189"/>
      <c r="AA288" s="180">
        <v>58572.18</v>
      </c>
      <c r="AB288" s="181"/>
      <c r="AC288" s="181"/>
      <c r="AD288" s="181"/>
      <c r="AE288" s="181"/>
      <c r="AF288" s="181"/>
      <c r="AG288" s="181"/>
      <c r="AH288" s="189"/>
      <c r="AI288" s="181"/>
      <c r="AJ288" s="180">
        <v>82222.64</v>
      </c>
      <c r="AK288" s="180">
        <v>2000</v>
      </c>
      <c r="AL288" s="180">
        <v>2000</v>
      </c>
      <c r="AM288" s="180">
        <v>25340.48</v>
      </c>
      <c r="AN288" s="181"/>
      <c r="AO288" s="181"/>
      <c r="AP288" s="181"/>
      <c r="AQ288" s="181"/>
      <c r="AR288" s="181"/>
      <c r="AS288" s="180">
        <v>4645.18</v>
      </c>
      <c r="AT288" s="180">
        <v>1192</v>
      </c>
      <c r="AU288" s="181"/>
      <c r="AV288" s="181"/>
      <c r="AW288" s="181"/>
      <c r="AX288" s="181"/>
      <c r="AY288" s="181"/>
      <c r="AZ288" s="181"/>
      <c r="BA288" s="180">
        <v>47044.98</v>
      </c>
      <c r="BB288" s="180">
        <v>362012.5</v>
      </c>
      <c r="BC288" s="180">
        <v>362012.5</v>
      </c>
      <c r="BD288" s="181"/>
      <c r="BE288" s="181"/>
      <c r="BF288" s="181"/>
      <c r="BG288" s="180">
        <v>102178.25</v>
      </c>
      <c r="BH288" s="180">
        <v>47279.45</v>
      </c>
      <c r="BI288" s="180">
        <v>7056</v>
      </c>
      <c r="BJ288" s="180">
        <v>25404.45</v>
      </c>
      <c r="BK288" s="180">
        <v>14819</v>
      </c>
      <c r="BL288" s="180">
        <v>217044.98</v>
      </c>
      <c r="BM288" s="180">
        <v>47044.98</v>
      </c>
      <c r="BN288" s="181"/>
      <c r="BO288" s="181"/>
      <c r="BP288" s="180">
        <v>170000</v>
      </c>
      <c r="BQ288" s="181"/>
      <c r="BR288" s="181"/>
    </row>
    <row r="289" spans="1:70" ht="11.25" customHeight="1" outlineLevel="1" collapsed="1" x14ac:dyDescent="0.2">
      <c r="A289" s="233" t="s">
        <v>483</v>
      </c>
      <c r="B289" s="234">
        <v>267</v>
      </c>
      <c r="C289" s="235">
        <v>2844.8</v>
      </c>
      <c r="D289" s="235">
        <v>275023.24</v>
      </c>
      <c r="E289" s="235">
        <v>4878294.57</v>
      </c>
      <c r="F289" s="252"/>
      <c r="G289" s="235">
        <v>1304918.3600000001</v>
      </c>
      <c r="H289" s="252"/>
      <c r="I289" s="252"/>
      <c r="J289" s="252"/>
      <c r="K289" s="235">
        <v>31792.14</v>
      </c>
      <c r="L289" s="235">
        <v>201285.04</v>
      </c>
      <c r="M289" s="235">
        <v>130491.85</v>
      </c>
      <c r="N289" s="235">
        <v>58122.14</v>
      </c>
      <c r="O289" s="252"/>
      <c r="P289" s="235">
        <v>109297.05</v>
      </c>
      <c r="Q289" s="252"/>
      <c r="R289" s="235">
        <v>67810.39</v>
      </c>
      <c r="S289" s="235">
        <v>15648.55</v>
      </c>
      <c r="T289" s="252"/>
      <c r="U289" s="252"/>
      <c r="V289" s="235">
        <v>22733.77</v>
      </c>
      <c r="W289" s="235">
        <v>27668.37</v>
      </c>
      <c r="X289" s="252"/>
      <c r="Y289" s="252"/>
      <c r="Z289" s="252"/>
      <c r="AA289" s="235">
        <v>262211.92</v>
      </c>
      <c r="AB289" s="235">
        <v>30039.34</v>
      </c>
      <c r="AC289" s="252"/>
      <c r="AD289" s="252"/>
      <c r="AE289" s="252"/>
      <c r="AF289" s="252"/>
      <c r="AG289" s="235">
        <v>81198</v>
      </c>
      <c r="AH289" s="252"/>
      <c r="AI289" s="252"/>
      <c r="AJ289" s="235">
        <v>441165.72</v>
      </c>
      <c r="AK289" s="235">
        <v>1000</v>
      </c>
      <c r="AL289" s="235">
        <v>10000</v>
      </c>
      <c r="AM289" s="235"/>
      <c r="AN289" s="235"/>
      <c r="AO289" s="235">
        <v>98825.919999999998</v>
      </c>
      <c r="AP289" s="252">
        <v>59135.28</v>
      </c>
      <c r="AQ289" s="252">
        <v>55768.63</v>
      </c>
      <c r="AR289" s="235"/>
      <c r="AS289" s="235">
        <v>3366.66</v>
      </c>
      <c r="AT289" s="235">
        <v>19192.07</v>
      </c>
      <c r="AU289" s="235">
        <v>5364</v>
      </c>
      <c r="AV289" s="252">
        <v>2630.6</v>
      </c>
      <c r="AW289" s="252"/>
      <c r="AX289" s="252"/>
      <c r="AY289" s="252"/>
      <c r="AZ289" s="235"/>
      <c r="BA289" s="235">
        <v>2220.71</v>
      </c>
      <c r="BB289" s="235">
        <v>183661.85</v>
      </c>
      <c r="BC289" s="235">
        <v>1535277.37</v>
      </c>
      <c r="BD289" s="235">
        <v>1379266.47</v>
      </c>
      <c r="BE289" s="252">
        <v>156010.9</v>
      </c>
      <c r="BF289" s="252"/>
      <c r="BG289" s="235"/>
      <c r="BH289" s="235">
        <v>484950.52</v>
      </c>
      <c r="BI289" s="235">
        <v>59322</v>
      </c>
      <c r="BJ289" s="235">
        <v>300342.52</v>
      </c>
      <c r="BK289" s="235">
        <v>125286</v>
      </c>
      <c r="BL289" s="174">
        <v>58394</v>
      </c>
      <c r="BM289" s="174">
        <v>158995.04999999999</v>
      </c>
      <c r="BN289" s="175"/>
      <c r="BO289" s="175"/>
      <c r="BP289" s="174">
        <v>707035.41</v>
      </c>
      <c r="BQ289" s="174">
        <v>12133.79</v>
      </c>
      <c r="BR289" s="174">
        <v>12133.79</v>
      </c>
    </row>
    <row r="290" spans="1:70" ht="11.25" hidden="1" customHeight="1" outlineLevel="2" x14ac:dyDescent="0.2">
      <c r="A290" s="236" t="s">
        <v>484</v>
      </c>
      <c r="B290" s="211">
        <v>65</v>
      </c>
      <c r="C290" s="211">
        <v>702</v>
      </c>
      <c r="D290" s="212">
        <v>82111.62</v>
      </c>
      <c r="E290" s="212">
        <v>412618.1</v>
      </c>
      <c r="F290" s="237"/>
      <c r="G290" s="212">
        <v>229610.17</v>
      </c>
      <c r="H290" s="237"/>
      <c r="I290" s="237"/>
      <c r="J290" s="237"/>
      <c r="K290" s="212">
        <v>5298.69</v>
      </c>
      <c r="L290" s="212">
        <v>36698.379999999997</v>
      </c>
      <c r="M290" s="212">
        <v>22961.02</v>
      </c>
      <c r="N290" s="237"/>
      <c r="O290" s="237"/>
      <c r="P290" s="212">
        <v>22961.02</v>
      </c>
      <c r="Q290" s="237"/>
      <c r="R290" s="237"/>
      <c r="S290" s="237"/>
      <c r="T290" s="237"/>
      <c r="U290" s="237"/>
      <c r="V290" s="212">
        <v>4775.8900000000003</v>
      </c>
      <c r="W290" s="212">
        <v>5844.38</v>
      </c>
      <c r="X290" s="237"/>
      <c r="Y290" s="237"/>
      <c r="Z290" s="237"/>
      <c r="AA290" s="212">
        <v>57402.55</v>
      </c>
      <c r="AB290" s="237"/>
      <c r="AC290" s="237"/>
      <c r="AD290" s="237"/>
      <c r="AE290" s="237"/>
      <c r="AF290" s="237"/>
      <c r="AG290" s="212">
        <v>27066</v>
      </c>
      <c r="AH290" s="237"/>
      <c r="AI290" s="237"/>
      <c r="AJ290" s="212">
        <v>69609.63</v>
      </c>
      <c r="AK290" s="212">
        <v>3000</v>
      </c>
      <c r="AL290" s="237"/>
      <c r="AM290" s="212">
        <v>20135.63</v>
      </c>
      <c r="AN290" s="237"/>
      <c r="AO290" s="237"/>
      <c r="AP290" s="237"/>
      <c r="AQ290" s="237"/>
      <c r="AR290" s="237"/>
      <c r="AS290" s="212">
        <v>4020.2</v>
      </c>
      <c r="AT290" s="212">
        <v>1192</v>
      </c>
      <c r="AU290" s="237"/>
      <c r="AV290" s="237"/>
      <c r="AW290" s="237"/>
      <c r="AX290" s="237"/>
      <c r="AY290" s="237"/>
      <c r="AZ290" s="237"/>
      <c r="BA290" s="212">
        <v>41261.800000000003</v>
      </c>
      <c r="BB290" s="212">
        <v>334637.77</v>
      </c>
      <c r="BC290" s="212">
        <v>310278.37</v>
      </c>
      <c r="BD290" s="212">
        <v>24359.4</v>
      </c>
      <c r="BE290" s="237"/>
      <c r="BF290" s="237"/>
      <c r="BG290" s="212">
        <v>90482.32</v>
      </c>
      <c r="BH290" s="212">
        <v>41467.85</v>
      </c>
      <c r="BI290" s="212">
        <v>6189</v>
      </c>
      <c r="BJ290" s="212">
        <v>22281.85</v>
      </c>
      <c r="BK290" s="212">
        <v>12997</v>
      </c>
      <c r="BL290" s="180">
        <v>211261.8</v>
      </c>
      <c r="BM290" s="180">
        <v>41261.800000000003</v>
      </c>
      <c r="BN290" s="181"/>
      <c r="BO290" s="181"/>
      <c r="BP290" s="180">
        <v>170000</v>
      </c>
      <c r="BQ290" s="181"/>
      <c r="BR290" s="181"/>
    </row>
    <row r="291" spans="1:70" ht="11.25" hidden="1" customHeight="1" outlineLevel="2" x14ac:dyDescent="0.2">
      <c r="A291" s="236" t="s">
        <v>485</v>
      </c>
      <c r="B291" s="211">
        <v>81</v>
      </c>
      <c r="C291" s="211">
        <v>874.8</v>
      </c>
      <c r="D291" s="212">
        <v>81108.52</v>
      </c>
      <c r="E291" s="212">
        <v>495428.47</v>
      </c>
      <c r="F291" s="237"/>
      <c r="G291" s="212">
        <v>229610.16</v>
      </c>
      <c r="H291" s="237"/>
      <c r="I291" s="237"/>
      <c r="J291" s="237"/>
      <c r="K291" s="212">
        <v>4644.53</v>
      </c>
      <c r="L291" s="212">
        <v>36698.379999999997</v>
      </c>
      <c r="M291" s="212">
        <v>22961.01</v>
      </c>
      <c r="N291" s="237"/>
      <c r="O291" s="237"/>
      <c r="P291" s="212">
        <v>22961.01</v>
      </c>
      <c r="Q291" s="237"/>
      <c r="R291" s="212">
        <v>67810.39</v>
      </c>
      <c r="S291" s="212">
        <v>15648.55</v>
      </c>
      <c r="T291" s="237"/>
      <c r="U291" s="237"/>
      <c r="V291" s="212">
        <v>4775.88</v>
      </c>
      <c r="W291" s="212">
        <v>5850</v>
      </c>
      <c r="X291" s="237"/>
      <c r="Y291" s="237"/>
      <c r="Z291" s="237"/>
      <c r="AA291" s="212">
        <v>57402.559999999998</v>
      </c>
      <c r="AB291" s="237"/>
      <c r="AC291" s="237"/>
      <c r="AD291" s="237"/>
      <c r="AE291" s="237"/>
      <c r="AF291" s="237"/>
      <c r="AG291" s="212">
        <v>27066</v>
      </c>
      <c r="AH291" s="237"/>
      <c r="AI291" s="237"/>
      <c r="AJ291" s="212">
        <v>88869.56</v>
      </c>
      <c r="AK291" s="212">
        <v>1000</v>
      </c>
      <c r="AL291" s="237"/>
      <c r="AM291" s="212">
        <v>27588.57</v>
      </c>
      <c r="AN291" s="237"/>
      <c r="AO291" s="237"/>
      <c r="AP291" s="237"/>
      <c r="AQ291" s="237"/>
      <c r="AR291" s="237"/>
      <c r="AS291" s="212">
        <v>4694.83</v>
      </c>
      <c r="AT291" s="212">
        <v>1192</v>
      </c>
      <c r="AU291" s="212">
        <v>2630.6</v>
      </c>
      <c r="AV291" s="237"/>
      <c r="AW291" s="237"/>
      <c r="AX291" s="237"/>
      <c r="AY291" s="237"/>
      <c r="AZ291" s="212">
        <v>2220.71</v>
      </c>
      <c r="BA291" s="212">
        <v>49542.85</v>
      </c>
      <c r="BB291" s="212">
        <v>401897.2</v>
      </c>
      <c r="BC291" s="212">
        <v>308122.8</v>
      </c>
      <c r="BD291" s="212">
        <v>93774.399999999994</v>
      </c>
      <c r="BE291" s="237"/>
      <c r="BF291" s="237"/>
      <c r="BG291" s="212">
        <v>85770.23</v>
      </c>
      <c r="BH291" s="212">
        <v>49790.13</v>
      </c>
      <c r="BI291" s="212">
        <v>7431</v>
      </c>
      <c r="BJ291" s="212">
        <v>26754.13</v>
      </c>
      <c r="BK291" s="212">
        <v>15605</v>
      </c>
      <c r="BL291" s="180">
        <v>219542.85</v>
      </c>
      <c r="BM291" s="180">
        <v>49542.85</v>
      </c>
      <c r="BN291" s="181"/>
      <c r="BO291" s="181"/>
      <c r="BP291" s="180">
        <v>170000</v>
      </c>
      <c r="BQ291" s="181"/>
      <c r="BR291" s="181"/>
    </row>
    <row r="292" spans="1:70" ht="11.25" hidden="1" customHeight="1" outlineLevel="2" x14ac:dyDescent="0.2">
      <c r="A292" s="236" t="s">
        <v>1086</v>
      </c>
      <c r="B292" s="211">
        <v>13</v>
      </c>
      <c r="C292" s="211">
        <v>112.4</v>
      </c>
      <c r="D292" s="237"/>
      <c r="E292" s="212">
        <v>55981.99</v>
      </c>
      <c r="F292" s="237"/>
      <c r="G292" s="212">
        <v>36763.79</v>
      </c>
      <c r="H292" s="237"/>
      <c r="I292" s="237"/>
      <c r="J292" s="237"/>
      <c r="K292" s="237"/>
      <c r="L292" s="212">
        <v>1112.07</v>
      </c>
      <c r="M292" s="212">
        <v>3676.38</v>
      </c>
      <c r="N292" s="237"/>
      <c r="O292" s="237"/>
      <c r="P292" s="212">
        <v>3676.38</v>
      </c>
      <c r="Q292" s="237"/>
      <c r="R292" s="237"/>
      <c r="S292" s="237"/>
      <c r="T292" s="237"/>
      <c r="U292" s="237"/>
      <c r="V292" s="211">
        <v>764.69</v>
      </c>
      <c r="W292" s="211">
        <v>797.73</v>
      </c>
      <c r="X292" s="237"/>
      <c r="Y292" s="237"/>
      <c r="Z292" s="237"/>
      <c r="AA292" s="212">
        <v>9190.9500000000007</v>
      </c>
      <c r="AB292" s="237"/>
      <c r="AC292" s="237"/>
      <c r="AD292" s="237"/>
      <c r="AE292" s="237"/>
      <c r="AF292" s="237"/>
      <c r="AG292" s="237"/>
      <c r="AH292" s="237"/>
      <c r="AI292" s="237"/>
      <c r="AJ292" s="211">
        <v>694.64</v>
      </c>
      <c r="AK292" s="237"/>
      <c r="AL292" s="237"/>
      <c r="AM292" s="211">
        <v>134.82</v>
      </c>
      <c r="AN292" s="237"/>
      <c r="AO292" s="237"/>
      <c r="AP292" s="237"/>
      <c r="AQ292" s="237"/>
      <c r="AR292" s="237"/>
      <c r="AS292" s="211">
        <v>559.82000000000005</v>
      </c>
      <c r="AT292" s="237"/>
      <c r="AU292" s="237"/>
      <c r="AV292" s="237"/>
      <c r="AW292" s="237"/>
      <c r="AX292" s="237"/>
      <c r="AY292" s="237"/>
      <c r="AZ292" s="237"/>
      <c r="BA292" s="237"/>
      <c r="BB292" s="237"/>
      <c r="BC292" s="237"/>
      <c r="BD292" s="237"/>
      <c r="BE292" s="237"/>
      <c r="BF292" s="237"/>
      <c r="BG292" s="212">
        <v>55287.35</v>
      </c>
      <c r="BH292" s="212">
        <v>4165.58</v>
      </c>
      <c r="BI292" s="237"/>
      <c r="BJ292" s="212">
        <v>4165.58</v>
      </c>
      <c r="BK292" s="237"/>
      <c r="BL292" s="180">
        <v>42500</v>
      </c>
      <c r="BM292" s="181"/>
      <c r="BN292" s="181"/>
      <c r="BO292" s="181"/>
      <c r="BP292" s="180">
        <v>42500</v>
      </c>
      <c r="BQ292" s="180">
        <v>12133.79</v>
      </c>
      <c r="BR292" s="180">
        <v>12133.79</v>
      </c>
    </row>
    <row r="293" spans="1:70" ht="11.25" hidden="1" customHeight="1" outlineLevel="2" x14ac:dyDescent="0.2">
      <c r="A293" s="236" t="s">
        <v>486</v>
      </c>
      <c r="B293" s="211">
        <v>43</v>
      </c>
      <c r="C293" s="211">
        <v>458.9</v>
      </c>
      <c r="D293" s="212">
        <v>34266.61</v>
      </c>
      <c r="E293" s="212">
        <v>272947.61</v>
      </c>
      <c r="F293" s="237"/>
      <c r="G293" s="212">
        <v>150097.01</v>
      </c>
      <c r="H293" s="237"/>
      <c r="I293" s="237"/>
      <c r="J293" s="237"/>
      <c r="K293" s="212">
        <v>5952.85</v>
      </c>
      <c r="L293" s="212">
        <v>23353.51</v>
      </c>
      <c r="M293" s="212">
        <v>15009.7</v>
      </c>
      <c r="N293" s="237"/>
      <c r="O293" s="237"/>
      <c r="P293" s="212">
        <v>15009.7</v>
      </c>
      <c r="Q293" s="237"/>
      <c r="R293" s="237"/>
      <c r="S293" s="237"/>
      <c r="T293" s="237"/>
      <c r="U293" s="237"/>
      <c r="V293" s="212">
        <v>3122.01</v>
      </c>
      <c r="W293" s="212">
        <v>3870</v>
      </c>
      <c r="X293" s="237"/>
      <c r="Y293" s="237"/>
      <c r="Z293" s="237"/>
      <c r="AA293" s="212">
        <v>26493.49</v>
      </c>
      <c r="AB293" s="212">
        <v>30039.34</v>
      </c>
      <c r="AC293" s="237"/>
      <c r="AD293" s="237"/>
      <c r="AE293" s="237"/>
      <c r="AF293" s="237"/>
      <c r="AG293" s="237"/>
      <c r="AH293" s="237"/>
      <c r="AI293" s="237"/>
      <c r="AJ293" s="212">
        <v>160884.10999999999</v>
      </c>
      <c r="AK293" s="212">
        <v>3000</v>
      </c>
      <c r="AL293" s="237"/>
      <c r="AM293" s="212">
        <v>9111.75</v>
      </c>
      <c r="AN293" s="212">
        <v>59135.28</v>
      </c>
      <c r="AO293" s="212">
        <v>55768.63</v>
      </c>
      <c r="AP293" s="237"/>
      <c r="AQ293" s="237"/>
      <c r="AR293" s="212">
        <v>3366.66</v>
      </c>
      <c r="AS293" s="212">
        <v>2313.0300000000002</v>
      </c>
      <c r="AT293" s="211">
        <v>894</v>
      </c>
      <c r="AU293" s="237"/>
      <c r="AV293" s="237"/>
      <c r="AW293" s="237"/>
      <c r="AX293" s="237"/>
      <c r="AY293" s="237"/>
      <c r="AZ293" s="237"/>
      <c r="BA293" s="212">
        <v>27294.76</v>
      </c>
      <c r="BB293" s="212">
        <v>146330.1</v>
      </c>
      <c r="BC293" s="212">
        <v>132812.4</v>
      </c>
      <c r="BD293" s="212">
        <v>13517.7</v>
      </c>
      <c r="BE293" s="237"/>
      <c r="BF293" s="237"/>
      <c r="BG293" s="211">
        <v>0.01</v>
      </c>
      <c r="BH293" s="212">
        <v>28901.16</v>
      </c>
      <c r="BI293" s="212">
        <v>4095</v>
      </c>
      <c r="BJ293" s="212">
        <v>15666.16</v>
      </c>
      <c r="BK293" s="212">
        <v>9140</v>
      </c>
      <c r="BL293" s="180">
        <v>181830.17</v>
      </c>
      <c r="BM293" s="180">
        <v>27294.76</v>
      </c>
      <c r="BN293" s="181"/>
      <c r="BO293" s="181"/>
      <c r="BP293" s="180">
        <v>154535.41</v>
      </c>
      <c r="BQ293" s="181"/>
      <c r="BR293" s="181"/>
    </row>
    <row r="294" spans="1:70" ht="11.25" hidden="1" customHeight="1" outlineLevel="2" x14ac:dyDescent="0.2">
      <c r="A294" s="236" t="s">
        <v>487</v>
      </c>
      <c r="B294" s="237"/>
      <c r="C294" s="237"/>
      <c r="D294" s="212">
        <v>-4256.87</v>
      </c>
      <c r="E294" s="237"/>
      <c r="F294" s="237"/>
      <c r="G294" s="237"/>
      <c r="H294" s="237"/>
      <c r="I294" s="237"/>
      <c r="J294" s="237"/>
      <c r="K294" s="237"/>
      <c r="L294" s="237"/>
      <c r="M294" s="237"/>
      <c r="N294" s="237"/>
      <c r="O294" s="237"/>
      <c r="P294" s="237"/>
      <c r="Q294" s="237"/>
      <c r="R294" s="237"/>
      <c r="S294" s="237"/>
      <c r="T294" s="237"/>
      <c r="U294" s="237"/>
      <c r="V294" s="237"/>
      <c r="W294" s="237"/>
      <c r="X294" s="237"/>
      <c r="Y294" s="237"/>
      <c r="Z294" s="237"/>
      <c r="AA294" s="237"/>
      <c r="AB294" s="237"/>
      <c r="AC294" s="237"/>
      <c r="AD294" s="237"/>
      <c r="AE294" s="237"/>
      <c r="AF294" s="237"/>
      <c r="AG294" s="237"/>
      <c r="AH294" s="237"/>
      <c r="AI294" s="237"/>
      <c r="AJ294" s="237"/>
      <c r="AK294" s="237"/>
      <c r="AL294" s="237"/>
      <c r="AM294" s="237"/>
      <c r="AN294" s="237"/>
      <c r="AO294" s="237"/>
      <c r="AP294" s="237"/>
      <c r="AQ294" s="237"/>
      <c r="AR294" s="237"/>
      <c r="AS294" s="237"/>
      <c r="AT294" s="237"/>
      <c r="AU294" s="237"/>
      <c r="AV294" s="237"/>
      <c r="AW294" s="237"/>
      <c r="AX294" s="237"/>
      <c r="AY294" s="237"/>
      <c r="AZ294" s="237"/>
      <c r="BA294" s="237"/>
      <c r="BB294" s="237"/>
      <c r="BC294" s="237"/>
      <c r="BD294" s="237"/>
      <c r="BE294" s="237"/>
      <c r="BF294" s="237"/>
      <c r="BG294" s="212">
        <v>-4256.87</v>
      </c>
      <c r="BH294" s="237"/>
      <c r="BI294" s="237"/>
      <c r="BJ294" s="237"/>
      <c r="BK294" s="237"/>
      <c r="BL294" s="181"/>
      <c r="BM294" s="181"/>
      <c r="BN294" s="181"/>
      <c r="BO294" s="181"/>
      <c r="BP294" s="181"/>
      <c r="BQ294" s="181"/>
      <c r="BR294" s="181"/>
    </row>
    <row r="295" spans="1:70" ht="11.25" hidden="1" customHeight="1" outlineLevel="2" x14ac:dyDescent="0.2">
      <c r="A295" s="236" t="s">
        <v>488</v>
      </c>
      <c r="B295" s="211">
        <v>65</v>
      </c>
      <c r="C295" s="211">
        <v>696.7</v>
      </c>
      <c r="D295" s="212">
        <v>81793.36</v>
      </c>
      <c r="E295" s="212">
        <v>408956.35</v>
      </c>
      <c r="F295" s="237"/>
      <c r="G295" s="212">
        <v>227876.64</v>
      </c>
      <c r="H295" s="237"/>
      <c r="I295" s="237"/>
      <c r="J295" s="237"/>
      <c r="K295" s="212">
        <v>5298.69</v>
      </c>
      <c r="L295" s="212">
        <v>35586.300000000003</v>
      </c>
      <c r="M295" s="212">
        <v>22787.67</v>
      </c>
      <c r="N295" s="237"/>
      <c r="O295" s="237"/>
      <c r="P295" s="212">
        <v>22787.67</v>
      </c>
      <c r="Q295" s="237"/>
      <c r="R295" s="237"/>
      <c r="S295" s="237"/>
      <c r="T295" s="237"/>
      <c r="U295" s="237"/>
      <c r="V295" s="212">
        <v>4739.83</v>
      </c>
      <c r="W295" s="212">
        <v>5844.38</v>
      </c>
      <c r="X295" s="237"/>
      <c r="Y295" s="237"/>
      <c r="Z295" s="237"/>
      <c r="AA295" s="212">
        <v>56969.17</v>
      </c>
      <c r="AB295" s="237"/>
      <c r="AC295" s="237"/>
      <c r="AD295" s="237"/>
      <c r="AE295" s="237"/>
      <c r="AF295" s="237"/>
      <c r="AG295" s="212">
        <v>27066</v>
      </c>
      <c r="AH295" s="237"/>
      <c r="AI295" s="237"/>
      <c r="AJ295" s="212">
        <v>69877.31</v>
      </c>
      <c r="AK295" s="212">
        <v>3000</v>
      </c>
      <c r="AL295" s="212">
        <v>1000</v>
      </c>
      <c r="AM295" s="212">
        <v>19806.080000000002</v>
      </c>
      <c r="AN295" s="237"/>
      <c r="AO295" s="237"/>
      <c r="AP295" s="237"/>
      <c r="AQ295" s="237"/>
      <c r="AR295" s="237"/>
      <c r="AS295" s="212">
        <v>3983.59</v>
      </c>
      <c r="AT295" s="212">
        <v>1192</v>
      </c>
      <c r="AU295" s="237"/>
      <c r="AV295" s="237"/>
      <c r="AW295" s="237"/>
      <c r="AX295" s="237"/>
      <c r="AY295" s="237"/>
      <c r="AZ295" s="237"/>
      <c r="BA295" s="212">
        <v>40895.64</v>
      </c>
      <c r="BB295" s="212">
        <v>332279.75</v>
      </c>
      <c r="BC295" s="212">
        <v>307920.34999999998</v>
      </c>
      <c r="BD295" s="212">
        <v>24359.4</v>
      </c>
      <c r="BE295" s="237"/>
      <c r="BF295" s="237"/>
      <c r="BG295" s="212">
        <v>88592.65</v>
      </c>
      <c r="BH295" s="212">
        <v>41100.769999999997</v>
      </c>
      <c r="BI295" s="212">
        <v>6135</v>
      </c>
      <c r="BJ295" s="212">
        <v>22083.77</v>
      </c>
      <c r="BK295" s="212">
        <v>12882</v>
      </c>
      <c r="BL295" s="180">
        <v>210895.64</v>
      </c>
      <c r="BM295" s="180">
        <v>40895.64</v>
      </c>
      <c r="BN295" s="181"/>
      <c r="BO295" s="181"/>
      <c r="BP295" s="180">
        <v>170000</v>
      </c>
      <c r="BQ295" s="181"/>
      <c r="BR295" s="181"/>
    </row>
    <row r="296" spans="1:70" ht="11.25" customHeight="1" outlineLevel="1" collapsed="1" x14ac:dyDescent="0.2">
      <c r="A296" s="233" t="s">
        <v>1087</v>
      </c>
      <c r="B296" s="235">
        <v>1774</v>
      </c>
      <c r="C296" s="235">
        <v>16294.8</v>
      </c>
      <c r="D296" s="235">
        <v>1796272.97</v>
      </c>
      <c r="E296" s="235">
        <v>35550487.229999997</v>
      </c>
      <c r="F296" s="252"/>
      <c r="G296" s="235">
        <v>7736559.7599999998</v>
      </c>
      <c r="H296" s="235">
        <v>20581.5</v>
      </c>
      <c r="I296" s="235">
        <v>739714.56000000006</v>
      </c>
      <c r="J296" s="235">
        <v>47568</v>
      </c>
      <c r="K296" s="235">
        <v>92404.42</v>
      </c>
      <c r="L296" s="235">
        <v>578448.27</v>
      </c>
      <c r="M296" s="235">
        <v>773656.08</v>
      </c>
      <c r="N296" s="235">
        <v>911661.42</v>
      </c>
      <c r="O296" s="252"/>
      <c r="P296" s="235">
        <v>657492.75</v>
      </c>
      <c r="Q296" s="252"/>
      <c r="R296" s="235">
        <v>664765.91</v>
      </c>
      <c r="S296" s="235">
        <v>198158.84</v>
      </c>
      <c r="T296" s="252"/>
      <c r="U296" s="252"/>
      <c r="V296" s="235">
        <v>1613250.07</v>
      </c>
      <c r="W296" s="235">
        <v>161995.43</v>
      </c>
      <c r="X296" s="252"/>
      <c r="Y296" s="252"/>
      <c r="Z296" s="235">
        <v>45000</v>
      </c>
      <c r="AA296" s="235">
        <v>1608668.77</v>
      </c>
      <c r="AB296" s="235">
        <v>91348.56</v>
      </c>
      <c r="AC296" s="252"/>
      <c r="AD296" s="252"/>
      <c r="AE296" s="252"/>
      <c r="AF296" s="252"/>
      <c r="AG296" s="235">
        <v>731128</v>
      </c>
      <c r="AH296" s="235">
        <v>70000</v>
      </c>
      <c r="AI296" s="252"/>
      <c r="AJ296" s="235">
        <v>3364679.89</v>
      </c>
      <c r="AK296" s="235">
        <v>25000</v>
      </c>
      <c r="AL296" s="235">
        <v>39000</v>
      </c>
      <c r="AM296" s="235"/>
      <c r="AN296" s="235"/>
      <c r="AO296" s="235">
        <v>752635.1</v>
      </c>
      <c r="AP296" s="252">
        <v>4888.3599999999997</v>
      </c>
      <c r="AQ296" s="234">
        <v>559761.27</v>
      </c>
      <c r="AR296" s="235">
        <v>300</v>
      </c>
      <c r="AS296" s="235">
        <v>2525</v>
      </c>
      <c r="AT296" s="235">
        <v>131183.78</v>
      </c>
      <c r="AU296" s="235">
        <v>39336</v>
      </c>
      <c r="AV296" s="252">
        <v>19612.2</v>
      </c>
      <c r="AW296" s="252"/>
      <c r="AX296" s="235"/>
      <c r="AY296" s="235">
        <v>308218.45</v>
      </c>
      <c r="AZ296" s="235">
        <v>51777.38</v>
      </c>
      <c r="BA296" s="235">
        <v>16868.75</v>
      </c>
      <c r="BB296" s="235">
        <v>1413573.6</v>
      </c>
      <c r="BC296" s="235">
        <v>11050746.050000001</v>
      </c>
      <c r="BD296" s="235">
        <v>9665881.5099999998</v>
      </c>
      <c r="BE296" s="252">
        <v>1384864.54</v>
      </c>
      <c r="BF296" s="252"/>
      <c r="BG296" s="235"/>
      <c r="BH296" s="235">
        <v>3581408.4</v>
      </c>
      <c r="BI296" s="235">
        <v>521706</v>
      </c>
      <c r="BJ296" s="235">
        <v>1956412.4</v>
      </c>
      <c r="BK296" s="235">
        <v>1103290</v>
      </c>
      <c r="BL296" s="174">
        <v>449551</v>
      </c>
      <c r="BM296" s="174">
        <v>1138401.97</v>
      </c>
      <c r="BN296" s="175"/>
      <c r="BO296" s="175"/>
      <c r="BP296" s="174">
        <v>4576616.4000000004</v>
      </c>
      <c r="BQ296" s="175"/>
      <c r="BR296" s="175"/>
    </row>
    <row r="297" spans="1:70" ht="11.25" hidden="1" customHeight="1" outlineLevel="2" x14ac:dyDescent="0.2">
      <c r="A297" s="236" t="s">
        <v>489</v>
      </c>
      <c r="B297" s="211">
        <v>55</v>
      </c>
      <c r="C297" s="211">
        <v>440</v>
      </c>
      <c r="D297" s="212">
        <v>81045.58</v>
      </c>
      <c r="E297" s="212">
        <v>709746.21</v>
      </c>
      <c r="F297" s="237"/>
      <c r="G297" s="212">
        <v>266911.2</v>
      </c>
      <c r="H297" s="212">
        <v>2224.2600000000002</v>
      </c>
      <c r="I297" s="212">
        <v>31139.64</v>
      </c>
      <c r="J297" s="237"/>
      <c r="K297" s="237"/>
      <c r="L297" s="237"/>
      <c r="M297" s="212">
        <v>26691.119999999999</v>
      </c>
      <c r="N297" s="212">
        <v>122890.91</v>
      </c>
      <c r="O297" s="237"/>
      <c r="P297" s="212">
        <v>16311.24</v>
      </c>
      <c r="Q297" s="237"/>
      <c r="R297" s="237"/>
      <c r="S297" s="237"/>
      <c r="T297" s="237"/>
      <c r="U297" s="237"/>
      <c r="V297" s="212">
        <v>73319.02</v>
      </c>
      <c r="W297" s="212">
        <v>3733.08</v>
      </c>
      <c r="X297" s="237"/>
      <c r="Y297" s="237"/>
      <c r="Z297" s="237"/>
      <c r="AA297" s="212">
        <v>40778.1</v>
      </c>
      <c r="AB297" s="237"/>
      <c r="AC297" s="237"/>
      <c r="AD297" s="237"/>
      <c r="AE297" s="237"/>
      <c r="AF297" s="237"/>
      <c r="AG297" s="212">
        <v>40398</v>
      </c>
      <c r="AH297" s="237"/>
      <c r="AI297" s="237"/>
      <c r="AJ297" s="212">
        <v>79687.929999999993</v>
      </c>
      <c r="AK297" s="212">
        <v>2000</v>
      </c>
      <c r="AL297" s="212">
        <v>1000</v>
      </c>
      <c r="AM297" s="212">
        <v>25070.46</v>
      </c>
      <c r="AN297" s="237"/>
      <c r="AO297" s="237"/>
      <c r="AP297" s="237"/>
      <c r="AQ297" s="237"/>
      <c r="AR297" s="237"/>
      <c r="AS297" s="212">
        <v>3680.51</v>
      </c>
      <c r="AT297" s="212">
        <v>1192</v>
      </c>
      <c r="AU297" s="237"/>
      <c r="AV297" s="237"/>
      <c r="AW297" s="237"/>
      <c r="AX297" s="237"/>
      <c r="AY297" s="237"/>
      <c r="AZ297" s="237"/>
      <c r="BA297" s="212">
        <v>46744.959999999999</v>
      </c>
      <c r="BB297" s="212">
        <v>365324.98</v>
      </c>
      <c r="BC297" s="212">
        <v>337966.78</v>
      </c>
      <c r="BD297" s="212">
        <v>27358.2</v>
      </c>
      <c r="BE297" s="237"/>
      <c r="BF297" s="237"/>
      <c r="BG297" s="212">
        <v>103482.15</v>
      </c>
      <c r="BH297" s="212">
        <v>46978.93</v>
      </c>
      <c r="BI297" s="212">
        <v>7012</v>
      </c>
      <c r="BJ297" s="212">
        <v>25241.93</v>
      </c>
      <c r="BK297" s="212">
        <v>14725</v>
      </c>
      <c r="BL297" s="180">
        <v>216744.95999999999</v>
      </c>
      <c r="BM297" s="180">
        <v>46744.959999999999</v>
      </c>
      <c r="BN297" s="181"/>
      <c r="BO297" s="181"/>
      <c r="BP297" s="180">
        <v>170000</v>
      </c>
      <c r="BQ297" s="181"/>
      <c r="BR297" s="181"/>
    </row>
    <row r="298" spans="1:70" ht="11.25" hidden="1" customHeight="1" outlineLevel="2" x14ac:dyDescent="0.2">
      <c r="A298" s="236" t="s">
        <v>490</v>
      </c>
      <c r="B298" s="211">
        <v>59</v>
      </c>
      <c r="C298" s="211">
        <v>637.20000000000005</v>
      </c>
      <c r="D298" s="212">
        <v>73326.53</v>
      </c>
      <c r="E298" s="212">
        <v>544771.29</v>
      </c>
      <c r="F298" s="237"/>
      <c r="G298" s="212">
        <v>261402.34</v>
      </c>
      <c r="H298" s="237"/>
      <c r="I298" s="237"/>
      <c r="J298" s="237"/>
      <c r="K298" s="212">
        <v>6607.01</v>
      </c>
      <c r="L298" s="212">
        <v>41146.660000000003</v>
      </c>
      <c r="M298" s="212">
        <v>26140.25</v>
      </c>
      <c r="N298" s="237"/>
      <c r="O298" s="237"/>
      <c r="P298" s="212">
        <v>15542.85</v>
      </c>
      <c r="Q298" s="237"/>
      <c r="R298" s="212">
        <v>63047.81</v>
      </c>
      <c r="S298" s="212">
        <v>15761.95</v>
      </c>
      <c r="T298" s="237"/>
      <c r="U298" s="237"/>
      <c r="V298" s="212">
        <v>3232.91</v>
      </c>
      <c r="W298" s="212">
        <v>3971.25</v>
      </c>
      <c r="X298" s="237"/>
      <c r="Y298" s="237"/>
      <c r="Z298" s="237"/>
      <c r="AA298" s="212">
        <v>38857.120000000003</v>
      </c>
      <c r="AB298" s="237"/>
      <c r="AC298" s="237"/>
      <c r="AD298" s="237"/>
      <c r="AE298" s="237"/>
      <c r="AF298" s="237"/>
      <c r="AG298" s="212">
        <v>27066</v>
      </c>
      <c r="AH298" s="237"/>
      <c r="AI298" s="237"/>
      <c r="AJ298" s="212">
        <v>59909.86</v>
      </c>
      <c r="AK298" s="237"/>
      <c r="AL298" s="212">
        <v>1000</v>
      </c>
      <c r="AM298" s="212">
        <v>17477.75</v>
      </c>
      <c r="AN298" s="237"/>
      <c r="AO298" s="237"/>
      <c r="AP298" s="237"/>
      <c r="AQ298" s="237"/>
      <c r="AR298" s="237"/>
      <c r="AS298" s="212">
        <v>3418.56</v>
      </c>
      <c r="AT298" s="212">
        <v>1192</v>
      </c>
      <c r="AU298" s="237"/>
      <c r="AV298" s="237"/>
      <c r="AW298" s="237"/>
      <c r="AX298" s="237"/>
      <c r="AY298" s="237"/>
      <c r="AZ298" s="237"/>
      <c r="BA298" s="212">
        <v>36821.550000000003</v>
      </c>
      <c r="BB298" s="212">
        <v>378496.62</v>
      </c>
      <c r="BC298" s="212">
        <v>286137.21999999997</v>
      </c>
      <c r="BD298" s="212">
        <v>92359.4</v>
      </c>
      <c r="BE298" s="237"/>
      <c r="BF298" s="237"/>
      <c r="BG298" s="212">
        <v>3135.48</v>
      </c>
      <c r="BH298" s="212">
        <v>38276.86</v>
      </c>
      <c r="BI298" s="212">
        <v>5523</v>
      </c>
      <c r="BJ298" s="212">
        <v>20686.86</v>
      </c>
      <c r="BK298" s="212">
        <v>12067</v>
      </c>
      <c r="BL298" s="180">
        <v>193437.95</v>
      </c>
      <c r="BM298" s="180">
        <v>36821.550000000003</v>
      </c>
      <c r="BN298" s="181"/>
      <c r="BO298" s="181"/>
      <c r="BP298" s="180">
        <v>156616.4</v>
      </c>
      <c r="BQ298" s="181"/>
      <c r="BR298" s="181"/>
    </row>
    <row r="299" spans="1:70" ht="11.25" hidden="1" customHeight="1" outlineLevel="2" x14ac:dyDescent="0.2">
      <c r="A299" s="236" t="s">
        <v>1088</v>
      </c>
      <c r="B299" s="211">
        <v>61</v>
      </c>
      <c r="C299" s="211">
        <v>658.8</v>
      </c>
      <c r="D299" s="212">
        <v>52426.81</v>
      </c>
      <c r="E299" s="212">
        <v>535345.77</v>
      </c>
      <c r="F299" s="237"/>
      <c r="G299" s="212">
        <v>264882.96000000002</v>
      </c>
      <c r="H299" s="237"/>
      <c r="I299" s="237"/>
      <c r="J299" s="237"/>
      <c r="K299" s="212">
        <v>9690.84</v>
      </c>
      <c r="L299" s="212">
        <v>41694.54</v>
      </c>
      <c r="M299" s="212">
        <v>26488.3</v>
      </c>
      <c r="N299" s="237"/>
      <c r="O299" s="237"/>
      <c r="P299" s="212">
        <v>19704.71</v>
      </c>
      <c r="Q299" s="237"/>
      <c r="R299" s="237"/>
      <c r="S299" s="237"/>
      <c r="T299" s="237"/>
      <c r="U299" s="237"/>
      <c r="V299" s="212">
        <v>10995.21</v>
      </c>
      <c r="W299" s="212">
        <v>5496.43</v>
      </c>
      <c r="X299" s="237"/>
      <c r="Y299" s="237"/>
      <c r="Z299" s="237"/>
      <c r="AA299" s="212">
        <v>49261.77</v>
      </c>
      <c r="AB299" s="237"/>
      <c r="AC299" s="237"/>
      <c r="AD299" s="237"/>
      <c r="AE299" s="237"/>
      <c r="AF299" s="237"/>
      <c r="AG299" s="212">
        <v>24751</v>
      </c>
      <c r="AH299" s="237"/>
      <c r="AI299" s="237"/>
      <c r="AJ299" s="212">
        <v>97315.4</v>
      </c>
      <c r="AK299" s="237"/>
      <c r="AL299" s="212">
        <v>1000</v>
      </c>
      <c r="AM299" s="212">
        <v>15753.68</v>
      </c>
      <c r="AN299" s="237"/>
      <c r="AO299" s="237"/>
      <c r="AP299" s="237"/>
      <c r="AQ299" s="237"/>
      <c r="AR299" s="237"/>
      <c r="AS299" s="212">
        <v>3533.18</v>
      </c>
      <c r="AT299" s="212">
        <v>1192</v>
      </c>
      <c r="AU299" s="237"/>
      <c r="AV299" s="237"/>
      <c r="AW299" s="237"/>
      <c r="AX299" s="212">
        <v>31755.88</v>
      </c>
      <c r="AY299" s="212">
        <v>7687.68</v>
      </c>
      <c r="AZ299" s="237"/>
      <c r="BA299" s="212">
        <v>36392.980000000003</v>
      </c>
      <c r="BB299" s="212">
        <v>261327.77</v>
      </c>
      <c r="BC299" s="212">
        <v>239051.87</v>
      </c>
      <c r="BD299" s="212">
        <v>22275.9</v>
      </c>
      <c r="BE299" s="237"/>
      <c r="BF299" s="237"/>
      <c r="BG299" s="212">
        <v>57713.31</v>
      </c>
      <c r="BH299" s="212">
        <v>36574.99</v>
      </c>
      <c r="BI299" s="212">
        <v>5459</v>
      </c>
      <c r="BJ299" s="212">
        <v>19651.990000000002</v>
      </c>
      <c r="BK299" s="212">
        <v>11464</v>
      </c>
      <c r="BL299" s="180">
        <v>206392.98</v>
      </c>
      <c r="BM299" s="180">
        <v>36392.980000000003</v>
      </c>
      <c r="BN299" s="181"/>
      <c r="BO299" s="181"/>
      <c r="BP299" s="180">
        <v>170000</v>
      </c>
      <c r="BQ299" s="181"/>
      <c r="BR299" s="181"/>
    </row>
    <row r="300" spans="1:70" ht="11.25" hidden="1" customHeight="1" outlineLevel="2" x14ac:dyDescent="0.2">
      <c r="A300" s="236" t="s">
        <v>491</v>
      </c>
      <c r="B300" s="211">
        <v>64</v>
      </c>
      <c r="C300" s="211">
        <v>691.2</v>
      </c>
      <c r="D300" s="212">
        <v>69227.320000000007</v>
      </c>
      <c r="E300" s="212">
        <v>596402.96</v>
      </c>
      <c r="F300" s="237"/>
      <c r="G300" s="212">
        <v>339116.53</v>
      </c>
      <c r="H300" s="237"/>
      <c r="I300" s="237"/>
      <c r="J300" s="237"/>
      <c r="K300" s="212">
        <v>8634.9</v>
      </c>
      <c r="L300" s="212">
        <v>53379.47</v>
      </c>
      <c r="M300" s="212">
        <v>33911.65</v>
      </c>
      <c r="N300" s="237"/>
      <c r="O300" s="237"/>
      <c r="P300" s="212">
        <v>22607.77</v>
      </c>
      <c r="Q300" s="237"/>
      <c r="R300" s="237"/>
      <c r="S300" s="237"/>
      <c r="T300" s="237"/>
      <c r="U300" s="237"/>
      <c r="V300" s="212">
        <v>4702.3999999999996</v>
      </c>
      <c r="W300" s="212">
        <v>5760</v>
      </c>
      <c r="X300" s="237"/>
      <c r="Y300" s="237"/>
      <c r="Z300" s="237"/>
      <c r="AA300" s="212">
        <v>56519.44</v>
      </c>
      <c r="AB300" s="237"/>
      <c r="AC300" s="237"/>
      <c r="AD300" s="237"/>
      <c r="AE300" s="237"/>
      <c r="AF300" s="237"/>
      <c r="AG300" s="212">
        <v>27066</v>
      </c>
      <c r="AH300" s="237"/>
      <c r="AI300" s="237"/>
      <c r="AJ300" s="212">
        <v>57517.19</v>
      </c>
      <c r="AK300" s="212">
        <v>1500</v>
      </c>
      <c r="AL300" s="212">
        <v>1000</v>
      </c>
      <c r="AM300" s="212">
        <v>23557.19</v>
      </c>
      <c r="AN300" s="237"/>
      <c r="AO300" s="237"/>
      <c r="AP300" s="237"/>
      <c r="AQ300" s="237"/>
      <c r="AR300" s="237"/>
      <c r="AS300" s="212">
        <v>3952.75</v>
      </c>
      <c r="AT300" s="212">
        <v>1192</v>
      </c>
      <c r="AU300" s="237"/>
      <c r="AV300" s="237"/>
      <c r="AW300" s="237"/>
      <c r="AX300" s="212">
        <v>26315.25</v>
      </c>
      <c r="AY300" s="237"/>
      <c r="AZ300" s="237"/>
      <c r="BA300" s="237"/>
      <c r="BB300" s="212">
        <v>329833.90999999997</v>
      </c>
      <c r="BC300" s="212">
        <v>302767.90999999997</v>
      </c>
      <c r="BD300" s="212">
        <v>27066</v>
      </c>
      <c r="BE300" s="237"/>
      <c r="BF300" s="237"/>
      <c r="BG300" s="212">
        <v>87448.13</v>
      </c>
      <c r="BH300" s="212">
        <v>38529.33</v>
      </c>
      <c r="BI300" s="237"/>
      <c r="BJ300" s="212">
        <v>38529.33</v>
      </c>
      <c r="BK300" s="237"/>
      <c r="BL300" s="180">
        <v>170000</v>
      </c>
      <c r="BM300" s="181"/>
      <c r="BN300" s="181"/>
      <c r="BO300" s="181"/>
      <c r="BP300" s="180">
        <v>170000</v>
      </c>
      <c r="BQ300" s="181"/>
      <c r="BR300" s="181"/>
    </row>
    <row r="301" spans="1:70" ht="11.25" hidden="1" customHeight="1" outlineLevel="2" x14ac:dyDescent="0.2">
      <c r="A301" s="236" t="s">
        <v>492</v>
      </c>
      <c r="B301" s="211">
        <v>75</v>
      </c>
      <c r="C301" s="211">
        <v>600</v>
      </c>
      <c r="D301" s="212">
        <v>88043.7</v>
      </c>
      <c r="E301" s="212">
        <v>794611.92</v>
      </c>
      <c r="F301" s="237"/>
      <c r="G301" s="212">
        <v>329190.48</v>
      </c>
      <c r="H301" s="212">
        <v>2224.2600000000002</v>
      </c>
      <c r="I301" s="212">
        <v>71176.320000000007</v>
      </c>
      <c r="J301" s="237"/>
      <c r="K301" s="237"/>
      <c r="L301" s="237"/>
      <c r="M301" s="212">
        <v>32919.050000000003</v>
      </c>
      <c r="N301" s="212">
        <v>47931.48</v>
      </c>
      <c r="O301" s="237"/>
      <c r="P301" s="212">
        <v>22242.6</v>
      </c>
      <c r="Q301" s="237"/>
      <c r="R301" s="237"/>
      <c r="S301" s="237"/>
      <c r="T301" s="237"/>
      <c r="U301" s="237"/>
      <c r="V301" s="212">
        <v>99980.479999999996</v>
      </c>
      <c r="W301" s="212">
        <v>5154.55</v>
      </c>
      <c r="X301" s="237"/>
      <c r="Y301" s="237"/>
      <c r="Z301" s="237"/>
      <c r="AA301" s="212">
        <v>55606.5</v>
      </c>
      <c r="AB301" s="237"/>
      <c r="AC301" s="237"/>
      <c r="AD301" s="237"/>
      <c r="AE301" s="237"/>
      <c r="AF301" s="237"/>
      <c r="AG301" s="212">
        <v>40398</v>
      </c>
      <c r="AH301" s="237"/>
      <c r="AI301" s="237"/>
      <c r="AJ301" s="212">
        <v>125579.49</v>
      </c>
      <c r="AK301" s="212">
        <v>3000</v>
      </c>
      <c r="AL301" s="212">
        <v>1000</v>
      </c>
      <c r="AM301" s="212">
        <v>31800.080000000002</v>
      </c>
      <c r="AN301" s="237"/>
      <c r="AO301" s="237"/>
      <c r="AP301" s="237"/>
      <c r="AQ301" s="237"/>
      <c r="AR301" s="237"/>
      <c r="AS301" s="212">
        <v>5132.78</v>
      </c>
      <c r="AT301" s="212">
        <v>1192</v>
      </c>
      <c r="AU301" s="212">
        <v>3625.82</v>
      </c>
      <c r="AV301" s="237"/>
      <c r="AW301" s="237"/>
      <c r="AX301" s="212">
        <v>24099.53</v>
      </c>
      <c r="AY301" s="237"/>
      <c r="AZ301" s="212">
        <v>1506.96</v>
      </c>
      <c r="BA301" s="212">
        <v>54222.32</v>
      </c>
      <c r="BB301" s="212">
        <v>397108.31</v>
      </c>
      <c r="BC301" s="212">
        <v>369750.11</v>
      </c>
      <c r="BD301" s="212">
        <v>27358.2</v>
      </c>
      <c r="BE301" s="237"/>
      <c r="BF301" s="237"/>
      <c r="BG301" s="212">
        <v>107579.09</v>
      </c>
      <c r="BH301" s="212">
        <v>54494.080000000002</v>
      </c>
      <c r="BI301" s="212">
        <v>8134</v>
      </c>
      <c r="BJ301" s="212">
        <v>29279.08</v>
      </c>
      <c r="BK301" s="212">
        <v>17081</v>
      </c>
      <c r="BL301" s="180">
        <v>224222.32</v>
      </c>
      <c r="BM301" s="180">
        <v>54222.32</v>
      </c>
      <c r="BN301" s="181"/>
      <c r="BO301" s="181"/>
      <c r="BP301" s="180">
        <v>170000</v>
      </c>
      <c r="BQ301" s="181"/>
      <c r="BR301" s="181"/>
    </row>
    <row r="302" spans="1:70" ht="11.25" hidden="1" customHeight="1" outlineLevel="2" x14ac:dyDescent="0.2">
      <c r="A302" s="236" t="s">
        <v>493</v>
      </c>
      <c r="B302" s="211">
        <v>60</v>
      </c>
      <c r="C302" s="211">
        <v>648</v>
      </c>
      <c r="D302" s="212">
        <v>12604.25</v>
      </c>
      <c r="E302" s="212">
        <v>558761.44999999995</v>
      </c>
      <c r="F302" s="237"/>
      <c r="G302" s="212">
        <v>317921.76</v>
      </c>
      <c r="H302" s="237"/>
      <c r="I302" s="237"/>
      <c r="J302" s="237"/>
      <c r="K302" s="212">
        <v>5952.85</v>
      </c>
      <c r="L302" s="212">
        <v>50043.24</v>
      </c>
      <c r="M302" s="212">
        <v>31792.19</v>
      </c>
      <c r="N302" s="237"/>
      <c r="O302" s="237"/>
      <c r="P302" s="212">
        <v>21194.79</v>
      </c>
      <c r="Q302" s="237"/>
      <c r="R302" s="237"/>
      <c r="S302" s="237"/>
      <c r="T302" s="237"/>
      <c r="U302" s="237"/>
      <c r="V302" s="212">
        <v>4408.51</v>
      </c>
      <c r="W302" s="212">
        <v>5400</v>
      </c>
      <c r="X302" s="237"/>
      <c r="Y302" s="237"/>
      <c r="Z302" s="237"/>
      <c r="AA302" s="212">
        <v>52986.97</v>
      </c>
      <c r="AB302" s="237"/>
      <c r="AC302" s="237"/>
      <c r="AD302" s="237"/>
      <c r="AE302" s="237"/>
      <c r="AF302" s="237"/>
      <c r="AG302" s="212">
        <v>27066</v>
      </c>
      <c r="AH302" s="237"/>
      <c r="AI302" s="237"/>
      <c r="AJ302" s="212">
        <v>95269.35</v>
      </c>
      <c r="AK302" s="212">
        <v>1000</v>
      </c>
      <c r="AL302" s="212">
        <v>2000</v>
      </c>
      <c r="AM302" s="212">
        <v>17457.38</v>
      </c>
      <c r="AN302" s="237"/>
      <c r="AO302" s="237"/>
      <c r="AP302" s="237"/>
      <c r="AQ302" s="237"/>
      <c r="AR302" s="237"/>
      <c r="AS302" s="212">
        <v>3722.62</v>
      </c>
      <c r="AT302" s="212">
        <v>1192</v>
      </c>
      <c r="AU302" s="237"/>
      <c r="AV302" s="237"/>
      <c r="AW302" s="237"/>
      <c r="AX302" s="212">
        <v>24824.01</v>
      </c>
      <c r="AY302" s="212">
        <v>6787.36</v>
      </c>
      <c r="AZ302" s="237"/>
      <c r="BA302" s="212">
        <v>38285.980000000003</v>
      </c>
      <c r="BB302" s="212">
        <v>237214.85</v>
      </c>
      <c r="BC302" s="212">
        <v>212855.45</v>
      </c>
      <c r="BD302" s="212">
        <v>24359.4</v>
      </c>
      <c r="BE302" s="237"/>
      <c r="BF302" s="237"/>
      <c r="BG302" s="212">
        <v>62979.8</v>
      </c>
      <c r="BH302" s="212">
        <v>38478.51</v>
      </c>
      <c r="BI302" s="212">
        <v>5744</v>
      </c>
      <c r="BJ302" s="212">
        <v>20674.509999999998</v>
      </c>
      <c r="BK302" s="212">
        <v>12060</v>
      </c>
      <c r="BL302" s="180">
        <v>208285.98</v>
      </c>
      <c r="BM302" s="180">
        <v>38285.980000000003</v>
      </c>
      <c r="BN302" s="181"/>
      <c r="BO302" s="181"/>
      <c r="BP302" s="180">
        <v>170000</v>
      </c>
      <c r="BQ302" s="181"/>
      <c r="BR302" s="181"/>
    </row>
    <row r="303" spans="1:70" ht="11.25" hidden="1" customHeight="1" outlineLevel="2" x14ac:dyDescent="0.2">
      <c r="A303" s="236" t="s">
        <v>1089</v>
      </c>
      <c r="B303" s="211">
        <v>27</v>
      </c>
      <c r="C303" s="211">
        <v>227.2</v>
      </c>
      <c r="D303" s="237"/>
      <c r="E303" s="212">
        <v>279781.44</v>
      </c>
      <c r="F303" s="237"/>
      <c r="G303" s="212">
        <v>168094.2</v>
      </c>
      <c r="H303" s="237"/>
      <c r="I303" s="237"/>
      <c r="J303" s="237"/>
      <c r="K303" s="237">
        <v>4247.22</v>
      </c>
      <c r="L303" s="212">
        <v>17287.98</v>
      </c>
      <c r="M303" s="212">
        <v>16809.419999999998</v>
      </c>
      <c r="N303" s="237"/>
      <c r="O303" s="237"/>
      <c r="P303" s="212">
        <v>6795.55</v>
      </c>
      <c r="Q303" s="237"/>
      <c r="R303" s="237"/>
      <c r="S303" s="237"/>
      <c r="T303" s="237"/>
      <c r="U303" s="237"/>
      <c r="V303" s="212">
        <v>3791.92</v>
      </c>
      <c r="W303" s="212">
        <v>2430</v>
      </c>
      <c r="X303" s="237"/>
      <c r="Y303" s="237"/>
      <c r="Z303" s="237"/>
      <c r="AA303" s="212">
        <v>16988.88</v>
      </c>
      <c r="AB303" s="237"/>
      <c r="AC303" s="237"/>
      <c r="AD303" s="237"/>
      <c r="AE303" s="237"/>
      <c r="AF303" s="237"/>
      <c r="AG303" s="237"/>
      <c r="AH303" s="237"/>
      <c r="AI303" s="237"/>
      <c r="AJ303" s="212">
        <v>13454.28</v>
      </c>
      <c r="AK303" s="237"/>
      <c r="AL303" s="237"/>
      <c r="AM303" s="212">
        <v>1111.22</v>
      </c>
      <c r="AN303" s="237"/>
      <c r="AO303" s="237"/>
      <c r="AP303" s="237"/>
      <c r="AQ303" s="237"/>
      <c r="AR303" s="237"/>
      <c r="AS303" s="212">
        <v>1067.92</v>
      </c>
      <c r="AT303" s="211">
        <v>596</v>
      </c>
      <c r="AU303" s="237"/>
      <c r="AV303" s="237"/>
      <c r="AW303" s="237"/>
      <c r="AX303" s="237"/>
      <c r="AY303" s="237"/>
      <c r="AZ303" s="237"/>
      <c r="BA303" s="212">
        <v>10679.14</v>
      </c>
      <c r="BB303" s="212">
        <v>22709.87</v>
      </c>
      <c r="BC303" s="212">
        <v>22709.87</v>
      </c>
      <c r="BD303" s="237"/>
      <c r="BE303" s="237"/>
      <c r="BF303" s="237"/>
      <c r="BG303" s="212">
        <v>70627.149999999994</v>
      </c>
      <c r="BH303" s="212">
        <v>12559.85</v>
      </c>
      <c r="BI303" s="212">
        <v>1602</v>
      </c>
      <c r="BJ303" s="212">
        <v>6919.85</v>
      </c>
      <c r="BK303" s="212">
        <v>4038</v>
      </c>
      <c r="BL303" s="180">
        <v>95679.14</v>
      </c>
      <c r="BM303" s="180">
        <v>10679.14</v>
      </c>
      <c r="BN303" s="181"/>
      <c r="BO303" s="181"/>
      <c r="BP303" s="180">
        <v>85000</v>
      </c>
      <c r="BQ303" s="181"/>
      <c r="BR303" s="181"/>
    </row>
    <row r="304" spans="1:70" ht="11.25" hidden="1" customHeight="1" outlineLevel="2" x14ac:dyDescent="0.2">
      <c r="A304" s="236" t="s">
        <v>494</v>
      </c>
      <c r="B304" s="211">
        <v>77</v>
      </c>
      <c r="C304" s="211">
        <v>828.8</v>
      </c>
      <c r="D304" s="212">
        <v>49622.04</v>
      </c>
      <c r="E304" s="212">
        <v>520749.73</v>
      </c>
      <c r="F304" s="237"/>
      <c r="G304" s="212">
        <v>244663.8</v>
      </c>
      <c r="H304" s="237"/>
      <c r="I304" s="237"/>
      <c r="J304" s="237"/>
      <c r="K304" s="212">
        <v>5443.62</v>
      </c>
      <c r="L304" s="212">
        <v>37626.78</v>
      </c>
      <c r="M304" s="212">
        <v>24466.38</v>
      </c>
      <c r="N304" s="237"/>
      <c r="O304" s="237"/>
      <c r="P304" s="212">
        <v>19620.96</v>
      </c>
      <c r="Q304" s="237"/>
      <c r="R304" s="212">
        <v>63109.8</v>
      </c>
      <c r="S304" s="212">
        <v>14563.8</v>
      </c>
      <c r="T304" s="237"/>
      <c r="U304" s="237"/>
      <c r="V304" s="212">
        <v>10948.48</v>
      </c>
      <c r="W304" s="212">
        <v>5490</v>
      </c>
      <c r="X304" s="237"/>
      <c r="Y304" s="237"/>
      <c r="Z304" s="237"/>
      <c r="AA304" s="212">
        <v>49052.4</v>
      </c>
      <c r="AB304" s="237"/>
      <c r="AC304" s="237"/>
      <c r="AD304" s="237"/>
      <c r="AE304" s="237"/>
      <c r="AF304" s="237"/>
      <c r="AG304" s="212">
        <v>24751</v>
      </c>
      <c r="AH304" s="237"/>
      <c r="AI304" s="237"/>
      <c r="AJ304" s="212">
        <v>165016.09</v>
      </c>
      <c r="AK304" s="237"/>
      <c r="AL304" s="237"/>
      <c r="AM304" s="212">
        <v>22538.69</v>
      </c>
      <c r="AN304" s="237"/>
      <c r="AO304" s="212">
        <v>93212.06</v>
      </c>
      <c r="AP304" s="237"/>
      <c r="AQ304" s="237"/>
      <c r="AR304" s="237"/>
      <c r="AS304" s="212">
        <v>4141.4399999999996</v>
      </c>
      <c r="AT304" s="212">
        <v>1192</v>
      </c>
      <c r="AU304" s="237"/>
      <c r="AV304" s="237"/>
      <c r="AW304" s="237"/>
      <c r="AX304" s="237"/>
      <c r="AY304" s="237"/>
      <c r="AZ304" s="237"/>
      <c r="BA304" s="212">
        <v>43931.9</v>
      </c>
      <c r="BB304" s="212">
        <v>275835.27</v>
      </c>
      <c r="BC304" s="212">
        <v>210428.35</v>
      </c>
      <c r="BD304" s="212">
        <v>65406.92</v>
      </c>
      <c r="BE304" s="237"/>
      <c r="BF304" s="237"/>
      <c r="BG304" s="212">
        <v>48089.5</v>
      </c>
      <c r="BH304" s="212">
        <v>44151.76</v>
      </c>
      <c r="BI304" s="212">
        <v>6590</v>
      </c>
      <c r="BJ304" s="212">
        <v>23723.759999999998</v>
      </c>
      <c r="BK304" s="212">
        <v>13838</v>
      </c>
      <c r="BL304" s="180">
        <v>213931.9</v>
      </c>
      <c r="BM304" s="180">
        <v>43931.9</v>
      </c>
      <c r="BN304" s="181"/>
      <c r="BO304" s="181"/>
      <c r="BP304" s="180">
        <v>170000</v>
      </c>
      <c r="BQ304" s="181"/>
      <c r="BR304" s="181"/>
    </row>
    <row r="305" spans="1:70" ht="11.25" hidden="1" customHeight="1" outlineLevel="2" x14ac:dyDescent="0.2">
      <c r="A305" s="236" t="s">
        <v>495</v>
      </c>
      <c r="B305" s="211">
        <v>64</v>
      </c>
      <c r="C305" s="211">
        <v>691.2</v>
      </c>
      <c r="D305" s="212">
        <v>68683.63</v>
      </c>
      <c r="E305" s="212">
        <v>550245.07999999996</v>
      </c>
      <c r="F305" s="237"/>
      <c r="G305" s="212">
        <v>306876.59999999998</v>
      </c>
      <c r="H305" s="237"/>
      <c r="I305" s="237"/>
      <c r="J305" s="237"/>
      <c r="K305" s="212">
        <v>6041.82</v>
      </c>
      <c r="L305" s="212">
        <v>48813.120000000003</v>
      </c>
      <c r="M305" s="212">
        <v>30687.66</v>
      </c>
      <c r="N305" s="237"/>
      <c r="O305" s="237"/>
      <c r="P305" s="212">
        <v>20673.79</v>
      </c>
      <c r="Q305" s="237"/>
      <c r="R305" s="237"/>
      <c r="S305" s="237"/>
      <c r="T305" s="237"/>
      <c r="U305" s="237"/>
      <c r="V305" s="212">
        <v>11535.96</v>
      </c>
      <c r="W305" s="212">
        <v>5754.38</v>
      </c>
      <c r="X305" s="237"/>
      <c r="Y305" s="237"/>
      <c r="Z305" s="237"/>
      <c r="AA305" s="212">
        <v>51684.480000000003</v>
      </c>
      <c r="AB305" s="237"/>
      <c r="AC305" s="237"/>
      <c r="AD305" s="237"/>
      <c r="AE305" s="237"/>
      <c r="AF305" s="237"/>
      <c r="AG305" s="212">
        <v>24751</v>
      </c>
      <c r="AH305" s="237"/>
      <c r="AI305" s="237"/>
      <c r="AJ305" s="212">
        <v>62934.86</v>
      </c>
      <c r="AK305" s="212">
        <v>2000</v>
      </c>
      <c r="AL305" s="212">
        <v>1000</v>
      </c>
      <c r="AM305" s="212">
        <v>17127.900000000001</v>
      </c>
      <c r="AN305" s="237"/>
      <c r="AO305" s="237"/>
      <c r="AP305" s="237"/>
      <c r="AQ305" s="237"/>
      <c r="AR305" s="237"/>
      <c r="AS305" s="212">
        <v>3695.07</v>
      </c>
      <c r="AT305" s="212">
        <v>1192</v>
      </c>
      <c r="AU305" s="237"/>
      <c r="AV305" s="237"/>
      <c r="AW305" s="237"/>
      <c r="AX305" s="237"/>
      <c r="AY305" s="237"/>
      <c r="AZ305" s="237"/>
      <c r="BA305" s="212">
        <v>37919.89</v>
      </c>
      <c r="BB305" s="212">
        <v>306622.44</v>
      </c>
      <c r="BC305" s="212">
        <v>284346.53999999998</v>
      </c>
      <c r="BD305" s="212">
        <v>22275.9</v>
      </c>
      <c r="BE305" s="237"/>
      <c r="BF305" s="237"/>
      <c r="BG305" s="212">
        <v>78325.149999999994</v>
      </c>
      <c r="BH305" s="212">
        <v>38110.5</v>
      </c>
      <c r="BI305" s="212">
        <v>5689</v>
      </c>
      <c r="BJ305" s="212">
        <v>20476.5</v>
      </c>
      <c r="BK305" s="212">
        <v>11945</v>
      </c>
      <c r="BL305" s="180">
        <v>207919.89</v>
      </c>
      <c r="BM305" s="180">
        <v>37919.89</v>
      </c>
      <c r="BN305" s="181"/>
      <c r="BO305" s="181"/>
      <c r="BP305" s="180">
        <v>170000</v>
      </c>
      <c r="BQ305" s="181"/>
      <c r="BR305" s="181"/>
    </row>
    <row r="306" spans="1:70" ht="11.25" hidden="1" customHeight="1" outlineLevel="2" x14ac:dyDescent="0.2">
      <c r="A306" s="236" t="s">
        <v>496</v>
      </c>
      <c r="B306" s="237"/>
      <c r="C306" s="237"/>
      <c r="D306" s="212">
        <v>-3032.71</v>
      </c>
      <c r="E306" s="237"/>
      <c r="F306" s="237"/>
      <c r="G306" s="237"/>
      <c r="H306" s="237"/>
      <c r="I306" s="237"/>
      <c r="J306" s="237"/>
      <c r="K306" s="237"/>
      <c r="L306" s="237"/>
      <c r="M306" s="237"/>
      <c r="N306" s="237"/>
      <c r="O306" s="237"/>
      <c r="P306" s="237"/>
      <c r="Q306" s="237"/>
      <c r="R306" s="237"/>
      <c r="S306" s="237"/>
      <c r="T306" s="237"/>
      <c r="U306" s="237"/>
      <c r="V306" s="237"/>
      <c r="W306" s="237"/>
      <c r="X306" s="237"/>
      <c r="Y306" s="237"/>
      <c r="Z306" s="237"/>
      <c r="AA306" s="237"/>
      <c r="AB306" s="237"/>
      <c r="AC306" s="237"/>
      <c r="AD306" s="237"/>
      <c r="AE306" s="237"/>
      <c r="AF306" s="237"/>
      <c r="AG306" s="237"/>
      <c r="AH306" s="237"/>
      <c r="AI306" s="237"/>
      <c r="AJ306" s="237"/>
      <c r="AK306" s="237"/>
      <c r="AL306" s="237"/>
      <c r="AM306" s="237"/>
      <c r="AN306" s="237"/>
      <c r="AO306" s="237"/>
      <c r="AP306" s="237"/>
      <c r="AQ306" s="237"/>
      <c r="AR306" s="237"/>
      <c r="AS306" s="237"/>
      <c r="AT306" s="237"/>
      <c r="AU306" s="237"/>
      <c r="AV306" s="237"/>
      <c r="AW306" s="237"/>
      <c r="AX306" s="237"/>
      <c r="AY306" s="237"/>
      <c r="AZ306" s="237"/>
      <c r="BA306" s="237"/>
      <c r="BB306" s="237"/>
      <c r="BC306" s="237"/>
      <c r="BD306" s="237"/>
      <c r="BE306" s="237"/>
      <c r="BF306" s="237"/>
      <c r="BG306" s="237"/>
      <c r="BH306" s="237"/>
      <c r="BI306" s="237"/>
      <c r="BJ306" s="237"/>
      <c r="BK306" s="237"/>
      <c r="BL306" s="181"/>
      <c r="BM306" s="181"/>
      <c r="BN306" s="181"/>
      <c r="BO306" s="181"/>
      <c r="BP306" s="181"/>
      <c r="BQ306" s="181"/>
      <c r="BR306" s="181"/>
    </row>
    <row r="307" spans="1:70" ht="11.25" hidden="1" customHeight="1" outlineLevel="2" x14ac:dyDescent="0.2">
      <c r="A307" s="236" t="s">
        <v>497</v>
      </c>
      <c r="B307" s="237"/>
      <c r="C307" s="237"/>
      <c r="D307" s="212">
        <v>21528.93</v>
      </c>
      <c r="E307" s="237"/>
      <c r="F307" s="237"/>
      <c r="G307" s="237"/>
      <c r="H307" s="237"/>
      <c r="I307" s="237"/>
      <c r="J307" s="237"/>
      <c r="K307" s="237"/>
      <c r="L307" s="237"/>
      <c r="M307" s="237"/>
      <c r="N307" s="237"/>
      <c r="O307" s="237"/>
      <c r="P307" s="237"/>
      <c r="Q307" s="237"/>
      <c r="R307" s="237"/>
      <c r="S307" s="237"/>
      <c r="T307" s="237"/>
      <c r="U307" s="237"/>
      <c r="V307" s="237"/>
      <c r="W307" s="237"/>
      <c r="X307" s="237"/>
      <c r="Y307" s="237"/>
      <c r="Z307" s="237"/>
      <c r="AA307" s="237"/>
      <c r="AB307" s="237"/>
      <c r="AC307" s="237"/>
      <c r="AD307" s="237"/>
      <c r="AE307" s="237"/>
      <c r="AF307" s="237"/>
      <c r="AG307" s="237"/>
      <c r="AH307" s="237"/>
      <c r="AI307" s="237"/>
      <c r="AJ307" s="237"/>
      <c r="AK307" s="237"/>
      <c r="AL307" s="237"/>
      <c r="AM307" s="237"/>
      <c r="AN307" s="237"/>
      <c r="AO307" s="237"/>
      <c r="AP307" s="237"/>
      <c r="AQ307" s="237"/>
      <c r="AR307" s="237"/>
      <c r="AS307" s="237"/>
      <c r="AT307" s="237"/>
      <c r="AU307" s="237"/>
      <c r="AV307" s="237"/>
      <c r="AW307" s="237"/>
      <c r="AX307" s="237"/>
      <c r="AY307" s="237"/>
      <c r="AZ307" s="237"/>
      <c r="BA307" s="237"/>
      <c r="BB307" s="212">
        <v>21528.93</v>
      </c>
      <c r="BC307" s="212">
        <v>21528.93</v>
      </c>
      <c r="BD307" s="237"/>
      <c r="BE307" s="237"/>
      <c r="BF307" s="237"/>
      <c r="BG307" s="237"/>
      <c r="BH307" s="237"/>
      <c r="BI307" s="237"/>
      <c r="BJ307" s="237"/>
      <c r="BK307" s="237"/>
      <c r="BL307" s="181"/>
      <c r="BM307" s="181"/>
      <c r="BN307" s="181"/>
      <c r="BO307" s="181"/>
      <c r="BP307" s="181"/>
      <c r="BQ307" s="181"/>
      <c r="BR307" s="181"/>
    </row>
    <row r="308" spans="1:70" ht="11.25" hidden="1" customHeight="1" outlineLevel="2" x14ac:dyDescent="0.2">
      <c r="A308" s="236" t="s">
        <v>498</v>
      </c>
      <c r="B308" s="237"/>
      <c r="C308" s="237"/>
      <c r="D308" s="212">
        <v>-5842.78</v>
      </c>
      <c r="E308" s="237"/>
      <c r="F308" s="237"/>
      <c r="G308" s="237"/>
      <c r="H308" s="237"/>
      <c r="I308" s="237"/>
      <c r="J308" s="237"/>
      <c r="K308" s="237"/>
      <c r="L308" s="237"/>
      <c r="M308" s="237"/>
      <c r="N308" s="237"/>
      <c r="O308" s="237"/>
      <c r="P308" s="237"/>
      <c r="Q308" s="237"/>
      <c r="R308" s="237"/>
      <c r="S308" s="237"/>
      <c r="T308" s="237"/>
      <c r="U308" s="237"/>
      <c r="V308" s="237"/>
      <c r="W308" s="237"/>
      <c r="X308" s="237"/>
      <c r="Y308" s="237"/>
      <c r="Z308" s="237"/>
      <c r="AA308" s="237"/>
      <c r="AB308" s="237"/>
      <c r="AC308" s="237"/>
      <c r="AD308" s="237"/>
      <c r="AE308" s="237"/>
      <c r="AF308" s="237"/>
      <c r="AG308" s="237"/>
      <c r="AH308" s="237"/>
      <c r="AI308" s="237"/>
      <c r="AJ308" s="237"/>
      <c r="AK308" s="237"/>
      <c r="AL308" s="237"/>
      <c r="AM308" s="237"/>
      <c r="AN308" s="237"/>
      <c r="AO308" s="237"/>
      <c r="AP308" s="237"/>
      <c r="AQ308" s="237"/>
      <c r="AR308" s="237"/>
      <c r="AS308" s="237"/>
      <c r="AT308" s="237"/>
      <c r="AU308" s="237"/>
      <c r="AV308" s="237"/>
      <c r="AW308" s="237"/>
      <c r="AX308" s="237"/>
      <c r="AY308" s="237"/>
      <c r="AZ308" s="237"/>
      <c r="BA308" s="237"/>
      <c r="BB308" s="237"/>
      <c r="BC308" s="237"/>
      <c r="BD308" s="237"/>
      <c r="BE308" s="237"/>
      <c r="BF308" s="237"/>
      <c r="BG308" s="212">
        <v>-5842.78</v>
      </c>
      <c r="BH308" s="237"/>
      <c r="BI308" s="237"/>
      <c r="BJ308" s="237"/>
      <c r="BK308" s="237"/>
      <c r="BL308" s="181"/>
      <c r="BM308" s="181"/>
      <c r="BN308" s="181"/>
      <c r="BO308" s="181"/>
      <c r="BP308" s="181"/>
      <c r="BQ308" s="181"/>
      <c r="BR308" s="181"/>
    </row>
    <row r="309" spans="1:70" ht="11.25" hidden="1" customHeight="1" outlineLevel="2" x14ac:dyDescent="0.2">
      <c r="A309" s="236" t="s">
        <v>499</v>
      </c>
      <c r="B309" s="211">
        <v>78</v>
      </c>
      <c r="C309" s="211">
        <v>624</v>
      </c>
      <c r="D309" s="212">
        <v>65777.16</v>
      </c>
      <c r="E309" s="212">
        <v>707765.4</v>
      </c>
      <c r="F309" s="237"/>
      <c r="G309" s="212">
        <v>256430.72</v>
      </c>
      <c r="H309" s="212">
        <v>1962.48</v>
      </c>
      <c r="I309" s="212">
        <v>62799.360000000001</v>
      </c>
      <c r="J309" s="237"/>
      <c r="K309" s="237"/>
      <c r="L309" s="237"/>
      <c r="M309" s="212">
        <v>25643.08</v>
      </c>
      <c r="N309" s="212">
        <v>17729.88</v>
      </c>
      <c r="O309" s="237"/>
      <c r="P309" s="212">
        <v>20409.8</v>
      </c>
      <c r="Q309" s="237"/>
      <c r="R309" s="237"/>
      <c r="S309" s="237"/>
      <c r="T309" s="237"/>
      <c r="U309" s="237"/>
      <c r="V309" s="212">
        <v>100742.74</v>
      </c>
      <c r="W309" s="212">
        <v>5332.5</v>
      </c>
      <c r="X309" s="237"/>
      <c r="Y309" s="237"/>
      <c r="Z309" s="237"/>
      <c r="AA309" s="212">
        <v>51024.480000000003</v>
      </c>
      <c r="AB309" s="237"/>
      <c r="AC309" s="237"/>
      <c r="AD309" s="237"/>
      <c r="AE309" s="237"/>
      <c r="AF309" s="237"/>
      <c r="AG309" s="212">
        <v>26821</v>
      </c>
      <c r="AH309" s="237"/>
      <c r="AI309" s="237"/>
      <c r="AJ309" s="212">
        <v>90996.06</v>
      </c>
      <c r="AK309" s="212">
        <v>3000</v>
      </c>
      <c r="AL309" s="212">
        <v>1000</v>
      </c>
      <c r="AM309" s="212">
        <v>27253.46</v>
      </c>
      <c r="AN309" s="237"/>
      <c r="AO309" s="237"/>
      <c r="AP309" s="237"/>
      <c r="AQ309" s="237"/>
      <c r="AR309" s="237"/>
      <c r="AS309" s="212">
        <v>4690.04</v>
      </c>
      <c r="AT309" s="212">
        <v>1192</v>
      </c>
      <c r="AU309" s="212">
        <v>3210.98</v>
      </c>
      <c r="AV309" s="237"/>
      <c r="AW309" s="237"/>
      <c r="AX309" s="237"/>
      <c r="AY309" s="237"/>
      <c r="AZ309" s="212">
        <v>1479.06</v>
      </c>
      <c r="BA309" s="212">
        <v>49170.52</v>
      </c>
      <c r="BB309" s="212">
        <v>370827.13</v>
      </c>
      <c r="BC309" s="212">
        <v>346688.23</v>
      </c>
      <c r="BD309" s="212">
        <v>24138.9</v>
      </c>
      <c r="BE309" s="237"/>
      <c r="BF309" s="237"/>
      <c r="BG309" s="212">
        <v>95659.13</v>
      </c>
      <c r="BH309" s="212">
        <v>49417.79</v>
      </c>
      <c r="BI309" s="212">
        <v>7377</v>
      </c>
      <c r="BJ309" s="212">
        <v>26552.79</v>
      </c>
      <c r="BK309" s="212">
        <v>15488</v>
      </c>
      <c r="BL309" s="180">
        <v>219170.52</v>
      </c>
      <c r="BM309" s="180">
        <v>49170.52</v>
      </c>
      <c r="BN309" s="181"/>
      <c r="BO309" s="181"/>
      <c r="BP309" s="180">
        <v>170000</v>
      </c>
      <c r="BQ309" s="181"/>
      <c r="BR309" s="181"/>
    </row>
    <row r="310" spans="1:70" ht="11.25" hidden="1" customHeight="1" outlineLevel="2" x14ac:dyDescent="0.2">
      <c r="A310" s="236" t="s">
        <v>500</v>
      </c>
      <c r="B310" s="211">
        <v>66</v>
      </c>
      <c r="C310" s="211">
        <v>528</v>
      </c>
      <c r="D310" s="212">
        <v>53524.57</v>
      </c>
      <c r="E310" s="212">
        <v>562619.86</v>
      </c>
      <c r="F310" s="237"/>
      <c r="G310" s="212">
        <v>230264.32000000001</v>
      </c>
      <c r="H310" s="237"/>
      <c r="I310" s="212">
        <v>47099.519999999997</v>
      </c>
      <c r="J310" s="237"/>
      <c r="K310" s="237"/>
      <c r="L310" s="237"/>
      <c r="M310" s="212">
        <v>23026.43</v>
      </c>
      <c r="N310" s="212">
        <v>81559.08</v>
      </c>
      <c r="O310" s="237"/>
      <c r="P310" s="212">
        <v>17269.82</v>
      </c>
      <c r="Q310" s="237"/>
      <c r="R310" s="237"/>
      <c r="S310" s="237"/>
      <c r="T310" s="237"/>
      <c r="U310" s="237"/>
      <c r="V310" s="212">
        <v>85243.86</v>
      </c>
      <c r="W310" s="212">
        <v>4559.32</v>
      </c>
      <c r="X310" s="237"/>
      <c r="Y310" s="237"/>
      <c r="Z310" s="237"/>
      <c r="AA310" s="212">
        <v>34670.480000000003</v>
      </c>
      <c r="AB310" s="237"/>
      <c r="AC310" s="237"/>
      <c r="AD310" s="237"/>
      <c r="AE310" s="237"/>
      <c r="AF310" s="237"/>
      <c r="AG310" s="237"/>
      <c r="AH310" s="237"/>
      <c r="AI310" s="237"/>
      <c r="AJ310" s="212">
        <v>71865.2</v>
      </c>
      <c r="AK310" s="212">
        <v>5000</v>
      </c>
      <c r="AL310" s="212">
        <v>1000</v>
      </c>
      <c r="AM310" s="212">
        <v>19964.82</v>
      </c>
      <c r="AN310" s="237"/>
      <c r="AO310" s="237"/>
      <c r="AP310" s="237"/>
      <c r="AQ310" s="237"/>
      <c r="AR310" s="237"/>
      <c r="AS310" s="212">
        <v>3636.35</v>
      </c>
      <c r="AT310" s="212">
        <v>1192</v>
      </c>
      <c r="AU310" s="237"/>
      <c r="AV310" s="237"/>
      <c r="AW310" s="237"/>
      <c r="AX310" s="237"/>
      <c r="AY310" s="237"/>
      <c r="AZ310" s="237"/>
      <c r="BA310" s="212">
        <v>41072.03</v>
      </c>
      <c r="BB310" s="212">
        <v>293240.24</v>
      </c>
      <c r="BC310" s="212">
        <v>293240.24</v>
      </c>
      <c r="BD310" s="237"/>
      <c r="BE310" s="237"/>
      <c r="BF310" s="237"/>
      <c r="BG310" s="212">
        <v>99139.39</v>
      </c>
      <c r="BH310" s="212">
        <v>41278.58</v>
      </c>
      <c r="BI310" s="212">
        <v>6162</v>
      </c>
      <c r="BJ310" s="212">
        <v>22178.58</v>
      </c>
      <c r="BK310" s="212">
        <v>12938</v>
      </c>
      <c r="BL310" s="180">
        <v>211072.03</v>
      </c>
      <c r="BM310" s="180">
        <v>41072.03</v>
      </c>
      <c r="BN310" s="181"/>
      <c r="BO310" s="181"/>
      <c r="BP310" s="180">
        <v>170000</v>
      </c>
      <c r="BQ310" s="181"/>
      <c r="BR310" s="181"/>
    </row>
    <row r="311" spans="1:70" ht="11.25" hidden="1" customHeight="1" outlineLevel="2" x14ac:dyDescent="0.2">
      <c r="A311" s="236" t="s">
        <v>501</v>
      </c>
      <c r="B311" s="211">
        <v>60</v>
      </c>
      <c r="C311" s="211">
        <v>645.20000000000005</v>
      </c>
      <c r="D311" s="212">
        <v>69973.320000000007</v>
      </c>
      <c r="E311" s="212">
        <v>504152.54</v>
      </c>
      <c r="F311" s="237"/>
      <c r="G311" s="212">
        <v>293118</v>
      </c>
      <c r="H311" s="237"/>
      <c r="I311" s="237"/>
      <c r="J311" s="237"/>
      <c r="K311" s="212">
        <v>7896.24</v>
      </c>
      <c r="L311" s="212">
        <v>46779.24</v>
      </c>
      <c r="M311" s="212">
        <v>29311.8</v>
      </c>
      <c r="N311" s="237"/>
      <c r="O311" s="237"/>
      <c r="P311" s="212">
        <v>19297.93</v>
      </c>
      <c r="Q311" s="237"/>
      <c r="R311" s="237"/>
      <c r="S311" s="237"/>
      <c r="T311" s="237"/>
      <c r="U311" s="237"/>
      <c r="V311" s="212">
        <v>10768.23</v>
      </c>
      <c r="W311" s="212">
        <v>5400</v>
      </c>
      <c r="X311" s="237"/>
      <c r="Y311" s="237"/>
      <c r="Z311" s="237"/>
      <c r="AA311" s="212">
        <v>48244.83</v>
      </c>
      <c r="AB311" s="237"/>
      <c r="AC311" s="237"/>
      <c r="AD311" s="237"/>
      <c r="AE311" s="237"/>
      <c r="AF311" s="237"/>
      <c r="AG311" s="237"/>
      <c r="AH311" s="237"/>
      <c r="AI311" s="237"/>
      <c r="AJ311" s="212">
        <v>51247.42</v>
      </c>
      <c r="AK311" s="237"/>
      <c r="AL311" s="212">
        <v>1000</v>
      </c>
      <c r="AM311" s="212">
        <v>12766.93</v>
      </c>
      <c r="AN311" s="237"/>
      <c r="AO311" s="237"/>
      <c r="AP311" s="237"/>
      <c r="AQ311" s="237"/>
      <c r="AR311" s="237"/>
      <c r="AS311" s="212">
        <v>3214.12</v>
      </c>
      <c r="AT311" s="212">
        <v>1192</v>
      </c>
      <c r="AU311" s="237"/>
      <c r="AV311" s="237"/>
      <c r="AW311" s="237"/>
      <c r="AX311" s="237"/>
      <c r="AY311" s="237"/>
      <c r="AZ311" s="237"/>
      <c r="BA311" s="212">
        <v>33074.370000000003</v>
      </c>
      <c r="BB311" s="212">
        <v>281372.83</v>
      </c>
      <c r="BC311" s="212">
        <v>281372.83</v>
      </c>
      <c r="BD311" s="237"/>
      <c r="BE311" s="237"/>
      <c r="BF311" s="237"/>
      <c r="BG311" s="212">
        <v>68096.73</v>
      </c>
      <c r="BH311" s="212">
        <v>33239.58</v>
      </c>
      <c r="BI311" s="212">
        <v>4961</v>
      </c>
      <c r="BJ311" s="212">
        <v>17859.580000000002</v>
      </c>
      <c r="BK311" s="212">
        <v>10419</v>
      </c>
      <c r="BL311" s="180">
        <v>203074.37</v>
      </c>
      <c r="BM311" s="180">
        <v>33074.370000000003</v>
      </c>
      <c r="BN311" s="181"/>
      <c r="BO311" s="181"/>
      <c r="BP311" s="180">
        <v>170000</v>
      </c>
      <c r="BQ311" s="181"/>
      <c r="BR311" s="181"/>
    </row>
    <row r="312" spans="1:70" ht="11.25" hidden="1" customHeight="1" outlineLevel="2" x14ac:dyDescent="0.2">
      <c r="A312" s="236" t="s">
        <v>502</v>
      </c>
      <c r="B312" s="237"/>
      <c r="C312" s="237"/>
      <c r="D312" s="212">
        <v>-5243.98</v>
      </c>
      <c r="E312" s="237"/>
      <c r="F312" s="237"/>
      <c r="G312" s="237"/>
      <c r="H312" s="237"/>
      <c r="I312" s="237"/>
      <c r="J312" s="237"/>
      <c r="K312" s="237"/>
      <c r="L312" s="237"/>
      <c r="M312" s="237"/>
      <c r="N312" s="237"/>
      <c r="O312" s="237"/>
      <c r="P312" s="237"/>
      <c r="Q312" s="237"/>
      <c r="R312" s="237"/>
      <c r="S312" s="237"/>
      <c r="T312" s="237"/>
      <c r="U312" s="237"/>
      <c r="V312" s="237"/>
      <c r="W312" s="237"/>
      <c r="X312" s="237"/>
      <c r="Y312" s="237"/>
      <c r="Z312" s="237"/>
      <c r="AA312" s="237"/>
      <c r="AB312" s="237"/>
      <c r="AC312" s="237"/>
      <c r="AD312" s="237"/>
      <c r="AE312" s="237"/>
      <c r="AF312" s="237"/>
      <c r="AG312" s="237"/>
      <c r="AH312" s="237"/>
      <c r="AI312" s="237"/>
      <c r="AJ312" s="237"/>
      <c r="AK312" s="237"/>
      <c r="AL312" s="237"/>
      <c r="AM312" s="237"/>
      <c r="AN312" s="237"/>
      <c r="AO312" s="237"/>
      <c r="AP312" s="237"/>
      <c r="AQ312" s="237"/>
      <c r="AR312" s="237"/>
      <c r="AS312" s="237"/>
      <c r="AT312" s="237"/>
      <c r="AU312" s="237"/>
      <c r="AV312" s="237"/>
      <c r="AW312" s="237"/>
      <c r="AX312" s="237"/>
      <c r="AY312" s="237"/>
      <c r="AZ312" s="237"/>
      <c r="BA312" s="237"/>
      <c r="BB312" s="237"/>
      <c r="BC312" s="237"/>
      <c r="BD312" s="237"/>
      <c r="BE312" s="237"/>
      <c r="BF312" s="237"/>
      <c r="BG312" s="212">
        <v>-5243.98</v>
      </c>
      <c r="BH312" s="237"/>
      <c r="BI312" s="237"/>
      <c r="BJ312" s="237"/>
      <c r="BK312" s="237"/>
      <c r="BL312" s="181"/>
      <c r="BM312" s="181"/>
      <c r="BN312" s="181"/>
      <c r="BO312" s="181"/>
      <c r="BP312" s="181"/>
      <c r="BQ312" s="181"/>
      <c r="BR312" s="181"/>
    </row>
    <row r="313" spans="1:70" ht="11.25" hidden="1" customHeight="1" outlineLevel="2" x14ac:dyDescent="0.2">
      <c r="A313" s="236" t="s">
        <v>503</v>
      </c>
      <c r="B313" s="211">
        <v>61</v>
      </c>
      <c r="C313" s="211">
        <v>658.8</v>
      </c>
      <c r="D313" s="212">
        <v>59519.01</v>
      </c>
      <c r="E313" s="212">
        <v>569705.44999999995</v>
      </c>
      <c r="F313" s="237"/>
      <c r="G313" s="212">
        <v>317921.75</v>
      </c>
      <c r="H313" s="237"/>
      <c r="I313" s="237"/>
      <c r="J313" s="237"/>
      <c r="K313" s="212">
        <v>6607.01</v>
      </c>
      <c r="L313" s="212">
        <v>48931.17</v>
      </c>
      <c r="M313" s="212">
        <v>31792.18</v>
      </c>
      <c r="N313" s="237">
        <v>11395.51</v>
      </c>
      <c r="O313" s="237"/>
      <c r="P313" s="212">
        <v>21548.04</v>
      </c>
      <c r="Q313" s="237"/>
      <c r="R313" s="237"/>
      <c r="S313" s="237"/>
      <c r="T313" s="237"/>
      <c r="U313" s="237"/>
      <c r="V313" s="212">
        <v>4481.99</v>
      </c>
      <c r="W313" s="212">
        <v>5496.43</v>
      </c>
      <c r="X313" s="237"/>
      <c r="Y313" s="237"/>
      <c r="Z313" s="237"/>
      <c r="AA313" s="212">
        <v>53870.080000000002</v>
      </c>
      <c r="AB313" s="237"/>
      <c r="AC313" s="237"/>
      <c r="AD313" s="237"/>
      <c r="AE313" s="237"/>
      <c r="AF313" s="237"/>
      <c r="AG313" s="212">
        <v>27066</v>
      </c>
      <c r="AH313" s="237"/>
      <c r="AI313" s="237"/>
      <c r="AJ313" s="212">
        <v>114861.65</v>
      </c>
      <c r="AK313" s="237"/>
      <c r="AL313" s="212">
        <v>1000</v>
      </c>
      <c r="AM313" s="212">
        <v>17933.650000000001</v>
      </c>
      <c r="AN313" s="237"/>
      <c r="AO313" s="237"/>
      <c r="AP313" s="237"/>
      <c r="AQ313" s="237"/>
      <c r="AR313" s="237"/>
      <c r="AS313" s="212">
        <v>3775.54</v>
      </c>
      <c r="AT313" s="212">
        <v>1192</v>
      </c>
      <c r="AU313" s="237"/>
      <c r="AV313" s="237"/>
      <c r="AW313" s="237"/>
      <c r="AX313" s="212">
        <v>52145.29</v>
      </c>
      <c r="AY313" s="237"/>
      <c r="AZ313" s="237"/>
      <c r="BA313" s="212">
        <v>38815.17</v>
      </c>
      <c r="BB313" s="212">
        <v>275051.03000000003</v>
      </c>
      <c r="BC313" s="212">
        <v>250691.63</v>
      </c>
      <c r="BD313" s="212">
        <v>24359.4</v>
      </c>
      <c r="BE313" s="237"/>
      <c r="BF313" s="237"/>
      <c r="BG313" s="212">
        <v>57758.06</v>
      </c>
      <c r="BH313" s="212">
        <v>39008.980000000003</v>
      </c>
      <c r="BI313" s="212">
        <v>5822</v>
      </c>
      <c r="BJ313" s="212">
        <v>20959.98</v>
      </c>
      <c r="BK313" s="212">
        <v>12227</v>
      </c>
      <c r="BL313" s="180">
        <v>208815.17</v>
      </c>
      <c r="BM313" s="180">
        <v>38815.17</v>
      </c>
      <c r="BN313" s="181"/>
      <c r="BO313" s="181"/>
      <c r="BP313" s="180">
        <v>170000</v>
      </c>
      <c r="BQ313" s="181"/>
      <c r="BR313" s="181"/>
    </row>
    <row r="314" spans="1:70" ht="11.25" hidden="1" customHeight="1" outlineLevel="2" x14ac:dyDescent="0.2">
      <c r="A314" s="236" t="s">
        <v>504</v>
      </c>
      <c r="B314" s="211">
        <v>34</v>
      </c>
      <c r="C314" s="211">
        <v>272</v>
      </c>
      <c r="D314" s="212">
        <v>84263.06</v>
      </c>
      <c r="E314" s="212">
        <v>25766.01</v>
      </c>
      <c r="F314" s="237"/>
      <c r="G314" s="212">
        <v>13083.2</v>
      </c>
      <c r="H314" s="237"/>
      <c r="I314" s="212"/>
      <c r="J314" s="237"/>
      <c r="K314" s="237"/>
      <c r="L314" s="237"/>
      <c r="M314" s="212">
        <v>1308.32</v>
      </c>
      <c r="N314" s="212"/>
      <c r="O314" s="237"/>
      <c r="P314" s="212">
        <v>8896.58</v>
      </c>
      <c r="Q314" s="237"/>
      <c r="R314" s="237"/>
      <c r="S314" s="237"/>
      <c r="T314" s="237"/>
      <c r="U314" s="237"/>
      <c r="V314" s="212">
        <v>43913.5</v>
      </c>
      <c r="W314" s="212">
        <v>2207.65</v>
      </c>
      <c r="X314" s="237"/>
      <c r="Y314" s="237"/>
      <c r="Z314" s="237"/>
      <c r="AA314" s="212">
        <v>22241.439999999999</v>
      </c>
      <c r="AB314" s="237"/>
      <c r="AC314" s="237"/>
      <c r="AD314" s="237"/>
      <c r="AE314" s="237"/>
      <c r="AF314" s="237"/>
      <c r="AG314" s="212">
        <v>36821</v>
      </c>
      <c r="AH314" s="237"/>
      <c r="AI314" s="237"/>
      <c r="AJ314" s="212">
        <v>129516.04</v>
      </c>
      <c r="AK314" s="237"/>
      <c r="AL314" s="212">
        <v>2000</v>
      </c>
      <c r="AM314" s="212">
        <v>13714.06</v>
      </c>
      <c r="AN314" s="237"/>
      <c r="AO314" s="212">
        <v>73972.28</v>
      </c>
      <c r="AP314" s="237"/>
      <c r="AQ314" s="237"/>
      <c r="AR314" s="237"/>
      <c r="AS314" s="212">
        <v>2255.48</v>
      </c>
      <c r="AT314" s="212">
        <v>1192</v>
      </c>
      <c r="AU314" s="211">
        <v>776.42</v>
      </c>
      <c r="AV314" s="237"/>
      <c r="AW314" s="237"/>
      <c r="AX314" s="237"/>
      <c r="AY314" s="237"/>
      <c r="AZ314" s="212">
        <v>1479.06</v>
      </c>
      <c r="BA314" s="212">
        <v>34126.74</v>
      </c>
      <c r="BB314" s="212">
        <v>220299.33</v>
      </c>
      <c r="BC314" s="212">
        <v>208229.88</v>
      </c>
      <c r="BD314" s="212">
        <v>12069.45</v>
      </c>
      <c r="BE314" s="237"/>
      <c r="BF314" s="237"/>
      <c r="BG314" s="212">
        <v>75715.039999999994</v>
      </c>
      <c r="BH314" s="212">
        <v>35096.54</v>
      </c>
      <c r="BI314" s="212">
        <v>5119</v>
      </c>
      <c r="BJ314" s="212">
        <v>18932.54</v>
      </c>
      <c r="BK314" s="212">
        <v>11045</v>
      </c>
      <c r="BL314" s="180">
        <v>204126.74</v>
      </c>
      <c r="BM314" s="180">
        <v>34126.74</v>
      </c>
      <c r="BN314" s="181"/>
      <c r="BO314" s="181"/>
      <c r="BP314" s="180">
        <v>170000</v>
      </c>
      <c r="BQ314" s="181"/>
      <c r="BR314" s="181"/>
    </row>
    <row r="315" spans="1:70" ht="11.25" hidden="1" customHeight="1" outlineLevel="2" x14ac:dyDescent="0.2">
      <c r="A315" s="236" t="s">
        <v>505</v>
      </c>
      <c r="B315" s="211">
        <v>60</v>
      </c>
      <c r="C315" s="211">
        <v>645.20000000000005</v>
      </c>
      <c r="D315" s="212">
        <v>45788.73</v>
      </c>
      <c r="E315" s="212">
        <v>615320.38</v>
      </c>
      <c r="F315" s="237"/>
      <c r="G315" s="212">
        <v>156998.39999999999</v>
      </c>
      <c r="H315" s="237"/>
      <c r="I315" s="237">
        <v>31399.68</v>
      </c>
      <c r="J315" s="237"/>
      <c r="K315" s="212"/>
      <c r="L315" s="212"/>
      <c r="M315" s="212">
        <v>15699.84</v>
      </c>
      <c r="N315" s="212">
        <v>135937.16</v>
      </c>
      <c r="O315" s="237"/>
      <c r="P315" s="212">
        <v>21103.21</v>
      </c>
      <c r="Q315" s="237"/>
      <c r="R315" s="237"/>
      <c r="S315" s="237"/>
      <c r="T315" s="237"/>
      <c r="U315" s="237"/>
      <c r="V315" s="212">
        <v>4389.46</v>
      </c>
      <c r="W315" s="212">
        <v>5424.11</v>
      </c>
      <c r="X315" s="237"/>
      <c r="Y315" s="237"/>
      <c r="Z315" s="237"/>
      <c r="AA315" s="212">
        <v>52758.01</v>
      </c>
      <c r="AB315" s="237"/>
      <c r="AC315" s="237"/>
      <c r="AD315" s="237"/>
      <c r="AE315" s="237"/>
      <c r="AF315" s="237"/>
      <c r="AG315" s="212">
        <v>27066</v>
      </c>
      <c r="AH315" s="237"/>
      <c r="AI315" s="237"/>
      <c r="AJ315" s="212">
        <v>65835.13</v>
      </c>
      <c r="AK315" s="237"/>
      <c r="AL315" s="212">
        <v>1000</v>
      </c>
      <c r="AM315" s="212">
        <v>19445.46</v>
      </c>
      <c r="AN315" s="237"/>
      <c r="AO315" s="237"/>
      <c r="AP315" s="237"/>
      <c r="AQ315" s="237"/>
      <c r="AR315" s="237"/>
      <c r="AS315" s="212">
        <v>3702.72</v>
      </c>
      <c r="AT315" s="212">
        <v>1192</v>
      </c>
      <c r="AU315" s="237"/>
      <c r="AV315" s="237"/>
      <c r="AW315" s="237"/>
      <c r="AX315" s="237"/>
      <c r="AY315" s="237"/>
      <c r="AZ315" s="237"/>
      <c r="BA315" s="212">
        <v>40494.949999999997</v>
      </c>
      <c r="BB315" s="212">
        <v>315003.56</v>
      </c>
      <c r="BC315" s="212">
        <v>290644.15999999997</v>
      </c>
      <c r="BD315" s="212">
        <v>24359.4</v>
      </c>
      <c r="BE315" s="237"/>
      <c r="BF315" s="237"/>
      <c r="BG315" s="212">
        <v>69899.58</v>
      </c>
      <c r="BH315" s="212">
        <v>40698.18</v>
      </c>
      <c r="BI315" s="212">
        <v>6075</v>
      </c>
      <c r="BJ315" s="212">
        <v>21868.18</v>
      </c>
      <c r="BK315" s="212">
        <v>12755</v>
      </c>
      <c r="BL315" s="180">
        <v>210494.95</v>
      </c>
      <c r="BM315" s="180">
        <v>40494.949999999997</v>
      </c>
      <c r="BN315" s="181"/>
      <c r="BO315" s="181"/>
      <c r="BP315" s="180">
        <v>170000</v>
      </c>
      <c r="BQ315" s="181"/>
      <c r="BR315" s="181"/>
    </row>
    <row r="316" spans="1:70" ht="11.25" hidden="1" customHeight="1" outlineLevel="2" x14ac:dyDescent="0.2">
      <c r="A316" s="236" t="s">
        <v>506</v>
      </c>
      <c r="B316" s="211">
        <v>60</v>
      </c>
      <c r="C316" s="211">
        <v>648</v>
      </c>
      <c r="D316" s="212">
        <v>51021.31</v>
      </c>
      <c r="E316" s="212">
        <v>629822.37</v>
      </c>
      <c r="F316" s="237"/>
      <c r="G316" s="212">
        <v>288746.21000000002</v>
      </c>
      <c r="H316" s="237"/>
      <c r="I316" s="237"/>
      <c r="J316" s="237"/>
      <c r="K316" s="212">
        <v>7522.83</v>
      </c>
      <c r="L316" s="212">
        <v>45594.96</v>
      </c>
      <c r="M316" s="212">
        <v>28874.63</v>
      </c>
      <c r="N316" s="237">
        <v>26290.98</v>
      </c>
      <c r="O316" s="237"/>
      <c r="P316" s="212">
        <v>21194.79</v>
      </c>
      <c r="Q316" s="237"/>
      <c r="R316" s="237"/>
      <c r="S316" s="237"/>
      <c r="T316" s="237"/>
      <c r="U316" s="237"/>
      <c r="V316" s="212">
        <v>4408.51</v>
      </c>
      <c r="W316" s="212">
        <v>5400</v>
      </c>
      <c r="X316" s="237"/>
      <c r="Y316" s="237"/>
      <c r="Z316" s="237"/>
      <c r="AA316" s="212">
        <v>38857.11</v>
      </c>
      <c r="AB316" s="237"/>
      <c r="AC316" s="237"/>
      <c r="AD316" s="237"/>
      <c r="AE316" s="237"/>
      <c r="AF316" s="237"/>
      <c r="AG316" s="212">
        <v>27066</v>
      </c>
      <c r="AH316" s="237"/>
      <c r="AI316" s="237"/>
      <c r="AJ316" s="212">
        <v>109468.17</v>
      </c>
      <c r="AK316" s="237"/>
      <c r="AL316" s="237"/>
      <c r="AM316" s="212">
        <v>16244.57</v>
      </c>
      <c r="AN316" s="237"/>
      <c r="AO316" s="237"/>
      <c r="AP316" s="237"/>
      <c r="AQ316" s="237"/>
      <c r="AR316" s="237"/>
      <c r="AS316" s="212">
        <v>3577.8</v>
      </c>
      <c r="AT316" s="212">
        <v>1192</v>
      </c>
      <c r="AU316" s="237"/>
      <c r="AV316" s="237"/>
      <c r="AW316" s="237"/>
      <c r="AX316" s="212">
        <v>40514.51</v>
      </c>
      <c r="AY316" s="212">
        <v>11000.88</v>
      </c>
      <c r="AZ316" s="237"/>
      <c r="BA316" s="212">
        <v>36938.410000000003</v>
      </c>
      <c r="BB316" s="212">
        <v>250794.3</v>
      </c>
      <c r="BC316" s="212">
        <v>226434.9</v>
      </c>
      <c r="BD316" s="212">
        <v>24359.4</v>
      </c>
      <c r="BE316" s="237"/>
      <c r="BF316" s="237"/>
      <c r="BG316" s="212">
        <v>60142.89</v>
      </c>
      <c r="BH316" s="212">
        <v>37123.339999999997</v>
      </c>
      <c r="BI316" s="212">
        <v>5541</v>
      </c>
      <c r="BJ316" s="212">
        <v>19947.34</v>
      </c>
      <c r="BK316" s="212">
        <v>11635</v>
      </c>
      <c r="BL316" s="180">
        <v>206938.41</v>
      </c>
      <c r="BM316" s="180">
        <v>36938.410000000003</v>
      </c>
      <c r="BN316" s="181"/>
      <c r="BO316" s="181"/>
      <c r="BP316" s="180">
        <v>170000</v>
      </c>
      <c r="BQ316" s="181"/>
      <c r="BR316" s="181"/>
    </row>
    <row r="317" spans="1:70" ht="11.25" hidden="1" customHeight="1" outlineLevel="2" x14ac:dyDescent="0.2">
      <c r="A317" s="236" t="s">
        <v>507</v>
      </c>
      <c r="B317" s="211">
        <v>63</v>
      </c>
      <c r="C317" s="211">
        <v>504</v>
      </c>
      <c r="D317" s="212">
        <v>23981.5</v>
      </c>
      <c r="E317" s="212">
        <v>554453.64</v>
      </c>
      <c r="F317" s="237"/>
      <c r="G317" s="212">
        <v>310856.83</v>
      </c>
      <c r="H317" s="237"/>
      <c r="I317" s="212"/>
      <c r="J317" s="237"/>
      <c r="K317" s="237">
        <v>10597.38</v>
      </c>
      <c r="L317" s="237">
        <v>48931.17</v>
      </c>
      <c r="M317" s="212">
        <v>31085.69</v>
      </c>
      <c r="N317" s="237">
        <v>16950.71</v>
      </c>
      <c r="O317" s="237"/>
      <c r="P317" s="212">
        <v>16484.84</v>
      </c>
      <c r="Q317" s="237"/>
      <c r="R317" s="237"/>
      <c r="S317" s="237"/>
      <c r="T317" s="237"/>
      <c r="U317" s="237"/>
      <c r="V317" s="212">
        <v>81369.13</v>
      </c>
      <c r="W317" s="212">
        <v>4320</v>
      </c>
      <c r="X317" s="237"/>
      <c r="Y317" s="237"/>
      <c r="Z317" s="237"/>
      <c r="AA317" s="212">
        <v>41212.080000000002</v>
      </c>
      <c r="AB317" s="237"/>
      <c r="AC317" s="237"/>
      <c r="AD317" s="237"/>
      <c r="AE317" s="237"/>
      <c r="AF317" s="237"/>
      <c r="AG317" s="212">
        <v>36821</v>
      </c>
      <c r="AH317" s="237"/>
      <c r="AI317" s="237"/>
      <c r="AJ317" s="212">
        <v>210959.54</v>
      </c>
      <c r="AK317" s="212">
        <v>5000</v>
      </c>
      <c r="AL317" s="212">
        <v>1000</v>
      </c>
      <c r="AM317" s="212">
        <v>18011.34</v>
      </c>
      <c r="AN317" s="212">
        <v>4888.3599999999997</v>
      </c>
      <c r="AO317" s="212">
        <v>135261.67000000001</v>
      </c>
      <c r="AP317" s="237"/>
      <c r="AQ317" s="211">
        <v>300</v>
      </c>
      <c r="AR317" s="212">
        <v>2525</v>
      </c>
      <c r="AS317" s="212">
        <v>3879.68</v>
      </c>
      <c r="AT317" s="212">
        <v>1192</v>
      </c>
      <c r="AU317" s="237"/>
      <c r="AV317" s="237"/>
      <c r="AW317" s="237"/>
      <c r="AX317" s="237"/>
      <c r="AY317" s="237"/>
      <c r="AZ317" s="237"/>
      <c r="BA317" s="212">
        <v>38901.49</v>
      </c>
      <c r="BB317" s="212">
        <v>156879.06</v>
      </c>
      <c r="BC317" s="212">
        <v>118160.51</v>
      </c>
      <c r="BD317" s="212">
        <v>38718.550000000003</v>
      </c>
      <c r="BE317" s="237"/>
      <c r="BF317" s="237"/>
      <c r="BG317" s="212">
        <v>45157.83</v>
      </c>
      <c r="BH317" s="212">
        <v>41370.879999999997</v>
      </c>
      <c r="BI317" s="212">
        <v>5835</v>
      </c>
      <c r="BJ317" s="212">
        <v>22442.880000000001</v>
      </c>
      <c r="BK317" s="212">
        <v>13093</v>
      </c>
      <c r="BL317" s="180">
        <v>208901.49</v>
      </c>
      <c r="BM317" s="180">
        <v>38901.49</v>
      </c>
      <c r="BN317" s="181"/>
      <c r="BO317" s="181"/>
      <c r="BP317" s="180">
        <v>170000</v>
      </c>
      <c r="BQ317" s="181"/>
      <c r="BR317" s="181"/>
    </row>
    <row r="318" spans="1:70" ht="11.25" hidden="1" customHeight="1" outlineLevel="2" x14ac:dyDescent="0.2">
      <c r="A318" s="236" t="s">
        <v>508</v>
      </c>
      <c r="B318" s="211">
        <v>76</v>
      </c>
      <c r="C318" s="211">
        <v>608</v>
      </c>
      <c r="D318" s="212">
        <v>74402.06</v>
      </c>
      <c r="E318" s="212">
        <v>618692.75</v>
      </c>
      <c r="F318" s="237"/>
      <c r="G318" s="212">
        <v>269513.92</v>
      </c>
      <c r="H318" s="212"/>
      <c r="I318" s="212">
        <v>51024.480000000003</v>
      </c>
      <c r="J318" s="237"/>
      <c r="K318" s="237"/>
      <c r="L318" s="237"/>
      <c r="M318" s="212">
        <v>26951.4</v>
      </c>
      <c r="N318" s="212"/>
      <c r="O318" s="237"/>
      <c r="P318" s="212">
        <v>19886.47</v>
      </c>
      <c r="Q318" s="237"/>
      <c r="R318" s="237"/>
      <c r="S318" s="237"/>
      <c r="T318" s="237"/>
      <c r="U318" s="237"/>
      <c r="V318" s="212">
        <v>98159.59</v>
      </c>
      <c r="W318" s="212">
        <v>5161.76</v>
      </c>
      <c r="X318" s="237"/>
      <c r="Y318" s="237"/>
      <c r="Z318" s="237"/>
      <c r="AA318" s="212">
        <v>49716.160000000003</v>
      </c>
      <c r="AB318" s="237"/>
      <c r="AC318" s="237"/>
      <c r="AD318" s="237"/>
      <c r="AE318" s="237"/>
      <c r="AF318" s="237"/>
      <c r="AG318" s="237"/>
      <c r="AH318" s="237"/>
      <c r="AI318" s="237"/>
      <c r="AJ318" s="212">
        <v>81795.38</v>
      </c>
      <c r="AK318" s="212">
        <v>2000</v>
      </c>
      <c r="AL318" s="212">
        <v>1000</v>
      </c>
      <c r="AM318" s="212">
        <v>23723.49</v>
      </c>
      <c r="AN318" s="237"/>
      <c r="AO318" s="237"/>
      <c r="AP318" s="237"/>
      <c r="AQ318" s="237"/>
      <c r="AR318" s="237"/>
      <c r="AS318" s="212">
        <v>4315.78</v>
      </c>
      <c r="AT318" s="212">
        <v>1192</v>
      </c>
      <c r="AU318" s="212">
        <v>3104.93</v>
      </c>
      <c r="AV318" s="237"/>
      <c r="AW318" s="237"/>
      <c r="AX318" s="237"/>
      <c r="AY318" s="237"/>
      <c r="AZ318" s="212">
        <v>1210.8499999999999</v>
      </c>
      <c r="BA318" s="212">
        <v>45248.33</v>
      </c>
      <c r="BB318" s="212">
        <v>346480.5</v>
      </c>
      <c r="BC318" s="212">
        <v>346480.5</v>
      </c>
      <c r="BD318" s="237"/>
      <c r="BE318" s="237"/>
      <c r="BF318" s="237"/>
      <c r="BG318" s="212">
        <v>98609.44</v>
      </c>
      <c r="BH318" s="212">
        <v>45474.32</v>
      </c>
      <c r="BI318" s="212">
        <v>6787</v>
      </c>
      <c r="BJ318" s="212">
        <v>24435.32</v>
      </c>
      <c r="BK318" s="212">
        <v>14252</v>
      </c>
      <c r="BL318" s="180">
        <v>215248.33</v>
      </c>
      <c r="BM318" s="180">
        <v>45248.33</v>
      </c>
      <c r="BN318" s="181"/>
      <c r="BO318" s="181"/>
      <c r="BP318" s="180">
        <v>170000</v>
      </c>
      <c r="BQ318" s="181"/>
      <c r="BR318" s="181"/>
    </row>
    <row r="319" spans="1:70" ht="11.25" hidden="1" customHeight="1" outlineLevel="2" x14ac:dyDescent="0.2">
      <c r="A319" s="236" t="s">
        <v>509</v>
      </c>
      <c r="B319" s="211">
        <v>84</v>
      </c>
      <c r="C319" s="211">
        <v>672</v>
      </c>
      <c r="D319" s="212">
        <v>85273.62</v>
      </c>
      <c r="E319" s="212">
        <v>678236.12</v>
      </c>
      <c r="F319" s="237"/>
      <c r="G319" s="212">
        <v>303530.23999999999</v>
      </c>
      <c r="H319" s="212">
        <v>1962.48</v>
      </c>
      <c r="I319" s="212">
        <v>62799.360000000001</v>
      </c>
      <c r="J319" s="237"/>
      <c r="K319" s="237"/>
      <c r="L319" s="237"/>
      <c r="M319" s="212">
        <v>30353.03</v>
      </c>
      <c r="N319" s="237">
        <v>15671.13</v>
      </c>
      <c r="O319" s="237"/>
      <c r="P319" s="212">
        <v>17531.490000000002</v>
      </c>
      <c r="Q319" s="237"/>
      <c r="R319" s="212">
        <v>90435.75</v>
      </c>
      <c r="S319" s="237"/>
      <c r="T319" s="237"/>
      <c r="U319" s="237"/>
      <c r="V319" s="212">
        <v>86535.43</v>
      </c>
      <c r="W319" s="212">
        <v>4663.6400000000003</v>
      </c>
      <c r="X319" s="237"/>
      <c r="Y319" s="237"/>
      <c r="Z319" s="237"/>
      <c r="AA319" s="212">
        <v>43828.72</v>
      </c>
      <c r="AB319" s="237"/>
      <c r="AC319" s="237"/>
      <c r="AD319" s="237"/>
      <c r="AE319" s="237"/>
      <c r="AF319" s="237"/>
      <c r="AG319" s="212">
        <v>36821</v>
      </c>
      <c r="AH319" s="237"/>
      <c r="AI319" s="237"/>
      <c r="AJ319" s="212">
        <v>93649.46</v>
      </c>
      <c r="AK319" s="237"/>
      <c r="AL319" s="237"/>
      <c r="AM319" s="212">
        <v>29955.200000000001</v>
      </c>
      <c r="AN319" s="237"/>
      <c r="AO319" s="237"/>
      <c r="AP319" s="237"/>
      <c r="AQ319" s="237"/>
      <c r="AR319" s="237"/>
      <c r="AS319" s="212">
        <v>5164.91</v>
      </c>
      <c r="AT319" s="212">
        <v>1192</v>
      </c>
      <c r="AU319" s="212">
        <v>3399.14</v>
      </c>
      <c r="AV319" s="237"/>
      <c r="AW319" s="237"/>
      <c r="AX319" s="237"/>
      <c r="AY319" s="237"/>
      <c r="AZ319" s="212">
        <v>1765.77</v>
      </c>
      <c r="BA319" s="212">
        <v>52172.44</v>
      </c>
      <c r="BB319" s="212">
        <v>469128.42</v>
      </c>
      <c r="BC319" s="212">
        <v>369900.46</v>
      </c>
      <c r="BD319" s="212">
        <v>99227.96</v>
      </c>
      <c r="BE319" s="237"/>
      <c r="BF319" s="237"/>
      <c r="BG319" s="212">
        <v>44220.14</v>
      </c>
      <c r="BH319" s="212">
        <v>52433.43</v>
      </c>
      <c r="BI319" s="212">
        <v>7826</v>
      </c>
      <c r="BJ319" s="212">
        <v>28173.43</v>
      </c>
      <c r="BK319" s="212">
        <v>16434</v>
      </c>
      <c r="BL319" s="180">
        <v>222172.44</v>
      </c>
      <c r="BM319" s="180">
        <v>52172.44</v>
      </c>
      <c r="BN319" s="181"/>
      <c r="BO319" s="181"/>
      <c r="BP319" s="180">
        <v>170000</v>
      </c>
      <c r="BQ319" s="181"/>
      <c r="BR319" s="181"/>
    </row>
    <row r="320" spans="1:70" ht="11.25" hidden="1" customHeight="1" outlineLevel="2" x14ac:dyDescent="0.2">
      <c r="A320" s="236" t="s">
        <v>510</v>
      </c>
      <c r="B320" s="211">
        <v>4</v>
      </c>
      <c r="C320" s="211">
        <v>43.2</v>
      </c>
      <c r="D320" s="212">
        <v>58682.45</v>
      </c>
      <c r="E320" s="212">
        <v>718738.24</v>
      </c>
      <c r="F320" s="237"/>
      <c r="G320" s="212">
        <v>261664</v>
      </c>
      <c r="H320" s="237">
        <v>1962.48</v>
      </c>
      <c r="I320" s="237">
        <v>62799.360000000001</v>
      </c>
      <c r="J320" s="237"/>
      <c r="K320" s="212"/>
      <c r="L320" s="212"/>
      <c r="M320" s="212">
        <v>26166.400000000001</v>
      </c>
      <c r="N320" s="237"/>
      <c r="O320" s="237"/>
      <c r="P320" s="212">
        <v>1412.99</v>
      </c>
      <c r="Q320" s="237"/>
      <c r="R320" s="237"/>
      <c r="S320" s="237"/>
      <c r="T320" s="237"/>
      <c r="U320" s="237"/>
      <c r="V320" s="211">
        <v>293.89999999999998</v>
      </c>
      <c r="W320" s="211">
        <v>337.5</v>
      </c>
      <c r="X320" s="237"/>
      <c r="Y320" s="237"/>
      <c r="Z320" s="237"/>
      <c r="AA320" s="212">
        <v>3532.47</v>
      </c>
      <c r="AB320" s="212">
        <v>52422.12</v>
      </c>
      <c r="AC320" s="237"/>
      <c r="AD320" s="237"/>
      <c r="AE320" s="237"/>
      <c r="AF320" s="237"/>
      <c r="AG320" s="237"/>
      <c r="AH320" s="237"/>
      <c r="AI320" s="237"/>
      <c r="AJ320" s="212">
        <v>10481.120000000001</v>
      </c>
      <c r="AK320" s="237"/>
      <c r="AL320" s="237"/>
      <c r="AM320" s="212">
        <v>2727.9</v>
      </c>
      <c r="AN320" s="237"/>
      <c r="AO320" s="237"/>
      <c r="AP320" s="237"/>
      <c r="AQ320" s="237"/>
      <c r="AR320" s="237"/>
      <c r="AS320" s="237"/>
      <c r="AT320" s="237"/>
      <c r="AU320" s="237"/>
      <c r="AV320" s="237"/>
      <c r="AW320" s="237"/>
      <c r="AX320" s="237"/>
      <c r="AY320" s="237"/>
      <c r="AZ320" s="237"/>
      <c r="BA320" s="212">
        <v>7753.22</v>
      </c>
      <c r="BB320" s="212">
        <v>129171.32</v>
      </c>
      <c r="BC320" s="212">
        <v>58682.45</v>
      </c>
      <c r="BD320" s="212">
        <v>70488.87</v>
      </c>
      <c r="BE320" s="237"/>
      <c r="BF320" s="237"/>
      <c r="BG320" s="212">
        <v>-3437.79</v>
      </c>
      <c r="BH320" s="212">
        <v>7792</v>
      </c>
      <c r="BI320" s="212">
        <v>1163</v>
      </c>
      <c r="BJ320" s="212">
        <v>4187</v>
      </c>
      <c r="BK320" s="212">
        <v>2442</v>
      </c>
      <c r="BL320" s="180">
        <v>50253.22</v>
      </c>
      <c r="BM320" s="180">
        <v>7753.22</v>
      </c>
      <c r="BN320" s="181"/>
      <c r="BO320" s="181"/>
      <c r="BP320" s="180">
        <v>42500</v>
      </c>
      <c r="BQ320" s="181"/>
      <c r="BR320" s="181"/>
    </row>
    <row r="321" spans="1:70" ht="11.25" hidden="1" customHeight="1" outlineLevel="2" x14ac:dyDescent="0.2">
      <c r="A321" s="236" t="s">
        <v>511</v>
      </c>
      <c r="B321" s="211">
        <v>79</v>
      </c>
      <c r="C321" s="211">
        <v>632</v>
      </c>
      <c r="D321" s="212">
        <v>103696.68</v>
      </c>
      <c r="E321" s="212">
        <v>77532.2</v>
      </c>
      <c r="F321" s="237"/>
      <c r="G321" s="212">
        <v>14129.86</v>
      </c>
      <c r="H321" s="212"/>
      <c r="I321" s="212"/>
      <c r="J321" s="237"/>
      <c r="K321" s="237">
        <v>1766.23</v>
      </c>
      <c r="L321" s="237">
        <v>2224.14</v>
      </c>
      <c r="M321" s="212">
        <v>1412.99</v>
      </c>
      <c r="N321" s="237"/>
      <c r="O321" s="237"/>
      <c r="P321" s="212">
        <v>26637.54</v>
      </c>
      <c r="Q321" s="237"/>
      <c r="R321" s="237"/>
      <c r="S321" s="237"/>
      <c r="T321" s="237"/>
      <c r="U321" s="237"/>
      <c r="V321" s="212">
        <v>109853.21</v>
      </c>
      <c r="W321" s="212">
        <v>5400</v>
      </c>
      <c r="X321" s="237"/>
      <c r="Y321" s="237"/>
      <c r="Z321" s="237"/>
      <c r="AA321" s="212">
        <v>66593.84</v>
      </c>
      <c r="AB321" s="237"/>
      <c r="AC321" s="237"/>
      <c r="AD321" s="237"/>
      <c r="AE321" s="237"/>
      <c r="AF321" s="237"/>
      <c r="AG321" s="212">
        <v>44561</v>
      </c>
      <c r="AH321" s="237"/>
      <c r="AI321" s="237"/>
      <c r="AJ321" s="212">
        <v>123042.66</v>
      </c>
      <c r="AK321" s="212">
        <v>3000</v>
      </c>
      <c r="AL321" s="212">
        <v>1000</v>
      </c>
      <c r="AM321" s="212">
        <v>35559.24</v>
      </c>
      <c r="AN321" s="237"/>
      <c r="AO321" s="237"/>
      <c r="AP321" s="237"/>
      <c r="AQ321" s="237"/>
      <c r="AR321" s="237"/>
      <c r="AS321" s="212">
        <v>5772.48</v>
      </c>
      <c r="AT321" s="212">
        <v>1192</v>
      </c>
      <c r="AU321" s="237"/>
      <c r="AV321" s="237"/>
      <c r="AW321" s="237"/>
      <c r="AX321" s="212">
        <v>18119.759999999998</v>
      </c>
      <c r="AY321" s="237"/>
      <c r="AZ321" s="237"/>
      <c r="BA321" s="212">
        <v>58399.18</v>
      </c>
      <c r="BB321" s="212">
        <v>449206.04</v>
      </c>
      <c r="BC321" s="212">
        <v>418101.14</v>
      </c>
      <c r="BD321" s="212">
        <v>31104.9</v>
      </c>
      <c r="BE321" s="237"/>
      <c r="BF321" s="237"/>
      <c r="BG321" s="212">
        <v>115439.67</v>
      </c>
      <c r="BH321" s="212">
        <v>58692.28</v>
      </c>
      <c r="BI321" s="212">
        <v>8761</v>
      </c>
      <c r="BJ321" s="212">
        <v>31536.28</v>
      </c>
      <c r="BK321" s="212">
        <v>18395</v>
      </c>
      <c r="BL321" s="180">
        <v>228399.18</v>
      </c>
      <c r="BM321" s="180">
        <v>58399.18</v>
      </c>
      <c r="BN321" s="181"/>
      <c r="BO321" s="181"/>
      <c r="BP321" s="180">
        <v>170000</v>
      </c>
      <c r="BQ321" s="181"/>
      <c r="BR321" s="181"/>
    </row>
    <row r="322" spans="1:70" ht="11.25" hidden="1" customHeight="1" outlineLevel="2" x14ac:dyDescent="0.2">
      <c r="A322" s="236" t="s">
        <v>512</v>
      </c>
      <c r="B322" s="211">
        <v>58</v>
      </c>
      <c r="C322" s="211">
        <v>464</v>
      </c>
      <c r="D322" s="212">
        <v>-11035.83</v>
      </c>
      <c r="E322" s="212">
        <v>847940.57</v>
      </c>
      <c r="F322" s="237"/>
      <c r="G322" s="212">
        <v>313581.12</v>
      </c>
      <c r="H322" s="237">
        <v>2528.88</v>
      </c>
      <c r="I322" s="212">
        <v>45519.839999999997</v>
      </c>
      <c r="J322" s="237"/>
      <c r="K322" s="237"/>
      <c r="L322" s="237"/>
      <c r="M322" s="212">
        <v>31358.12</v>
      </c>
      <c r="N322" s="237"/>
      <c r="O322" s="237"/>
      <c r="P322" s="212">
        <v>15176.52</v>
      </c>
      <c r="Q322" s="237"/>
      <c r="R322" s="237"/>
      <c r="S322" s="237"/>
      <c r="T322" s="237"/>
      <c r="U322" s="237"/>
      <c r="V322" s="212">
        <v>74911.259999999995</v>
      </c>
      <c r="W322" s="212">
        <v>4013.18</v>
      </c>
      <c r="X322" s="237"/>
      <c r="Y322" s="237"/>
      <c r="Z322" s="237"/>
      <c r="AA322" s="212">
        <v>37941.279999999999</v>
      </c>
      <c r="AB322" s="237"/>
      <c r="AC322" s="237"/>
      <c r="AD322" s="237"/>
      <c r="AE322" s="237"/>
      <c r="AF322" s="237"/>
      <c r="AG322" s="237"/>
      <c r="AH322" s="237"/>
      <c r="AI322" s="237"/>
      <c r="AJ322" s="212">
        <v>54903.14</v>
      </c>
      <c r="AK322" s="212">
        <v>3000</v>
      </c>
      <c r="AL322" s="237"/>
      <c r="AM322" s="212">
        <v>12028.03</v>
      </c>
      <c r="AN322" s="237"/>
      <c r="AO322" s="237"/>
      <c r="AP322" s="237"/>
      <c r="AQ322" s="237"/>
      <c r="AR322" s="237"/>
      <c r="AS322" s="212">
        <v>3214.87</v>
      </c>
      <c r="AT322" s="212">
        <v>1192</v>
      </c>
      <c r="AU322" s="212">
        <v>2300.62</v>
      </c>
      <c r="AV322" s="237"/>
      <c r="AW322" s="237"/>
      <c r="AX322" s="237"/>
      <c r="AY322" s="237"/>
      <c r="AZ322" s="211">
        <v>914.25</v>
      </c>
      <c r="BA322" s="212">
        <v>32253.37</v>
      </c>
      <c r="BB322" s="212">
        <v>185452.7</v>
      </c>
      <c r="BC322" s="212">
        <v>185452.7</v>
      </c>
      <c r="BD322" s="237"/>
      <c r="BE322" s="237"/>
      <c r="BF322" s="237"/>
      <c r="BG322" s="212">
        <v>71141.97</v>
      </c>
      <c r="BH322" s="212">
        <v>34689.730000000003</v>
      </c>
      <c r="BI322" s="212">
        <v>4838</v>
      </c>
      <c r="BJ322" s="212">
        <v>18853.73</v>
      </c>
      <c r="BK322" s="212">
        <v>10998</v>
      </c>
      <c r="BL322" s="180">
        <v>202253.37</v>
      </c>
      <c r="BM322" s="180">
        <v>32253.37</v>
      </c>
      <c r="BN322" s="181"/>
      <c r="BO322" s="181"/>
      <c r="BP322" s="180">
        <v>170000</v>
      </c>
      <c r="BQ322" s="181"/>
      <c r="BR322" s="181"/>
    </row>
    <row r="323" spans="1:70" ht="11.25" hidden="1" customHeight="1" outlineLevel="2" x14ac:dyDescent="0.2">
      <c r="A323" s="236" t="s">
        <v>513</v>
      </c>
      <c r="B323" s="211">
        <v>72</v>
      </c>
      <c r="C323" s="211">
        <v>576</v>
      </c>
      <c r="D323" s="212">
        <v>80619.679999999993</v>
      </c>
      <c r="E323" s="212">
        <v>374383.13</v>
      </c>
      <c r="F323" s="237"/>
      <c r="G323" s="212">
        <v>156998.39999999999</v>
      </c>
      <c r="H323" s="212"/>
      <c r="I323" s="212">
        <v>27474.720000000001</v>
      </c>
      <c r="J323" s="237"/>
      <c r="K323" s="237"/>
      <c r="L323" s="237"/>
      <c r="M323" s="212">
        <v>15699.85</v>
      </c>
      <c r="N323" s="212"/>
      <c r="O323" s="237"/>
      <c r="P323" s="212">
        <v>13642.13</v>
      </c>
      <c r="Q323" s="237"/>
      <c r="R323" s="212">
        <v>93302.46</v>
      </c>
      <c r="S323" s="212">
        <v>41467.760000000002</v>
      </c>
      <c r="T323" s="237"/>
      <c r="U323" s="237"/>
      <c r="V323" s="212">
        <v>61321.37</v>
      </c>
      <c r="W323" s="212">
        <v>3054.11</v>
      </c>
      <c r="X323" s="237"/>
      <c r="Y323" s="237"/>
      <c r="Z323" s="237"/>
      <c r="AA323" s="212">
        <v>34105.32</v>
      </c>
      <c r="AB323" s="237"/>
      <c r="AC323" s="237"/>
      <c r="AD323" s="237"/>
      <c r="AE323" s="237"/>
      <c r="AF323" s="237"/>
      <c r="AG323" s="212">
        <v>40398</v>
      </c>
      <c r="AH323" s="237"/>
      <c r="AI323" s="237"/>
      <c r="AJ323" s="212">
        <v>85265</v>
      </c>
      <c r="AK323" s="237"/>
      <c r="AL323" s="212">
        <v>1000</v>
      </c>
      <c r="AM323" s="212">
        <v>28218.240000000002</v>
      </c>
      <c r="AN323" s="237"/>
      <c r="AO323" s="237"/>
      <c r="AP323" s="237"/>
      <c r="AQ323" s="237"/>
      <c r="AR323" s="237"/>
      <c r="AS323" s="237"/>
      <c r="AT323" s="212">
        <v>1192</v>
      </c>
      <c r="AU323" s="212">
        <v>3194.29</v>
      </c>
      <c r="AV323" s="237"/>
      <c r="AW323" s="237"/>
      <c r="AX323" s="237"/>
      <c r="AY323" s="237"/>
      <c r="AZ323" s="212">
        <v>1417.99</v>
      </c>
      <c r="BA323" s="212">
        <v>50242.48</v>
      </c>
      <c r="BB323" s="212">
        <v>391036.67</v>
      </c>
      <c r="BC323" s="212">
        <v>250278.47</v>
      </c>
      <c r="BD323" s="212">
        <v>140758.20000000001</v>
      </c>
      <c r="BE323" s="237"/>
      <c r="BF323" s="237"/>
      <c r="BG323" s="212">
        <v>106742.82</v>
      </c>
      <c r="BH323" s="212">
        <v>51234.64</v>
      </c>
      <c r="BI323" s="212">
        <v>7537</v>
      </c>
      <c r="BJ323" s="212">
        <v>27597.64</v>
      </c>
      <c r="BK323" s="212">
        <v>16100</v>
      </c>
      <c r="BL323" s="180">
        <v>220242.48</v>
      </c>
      <c r="BM323" s="180">
        <v>50242.48</v>
      </c>
      <c r="BN323" s="181"/>
      <c r="BO323" s="181"/>
      <c r="BP323" s="180">
        <v>170000</v>
      </c>
      <c r="BQ323" s="181"/>
      <c r="BR323" s="181"/>
    </row>
    <row r="324" spans="1:70" ht="11.25" hidden="1" customHeight="1" outlineLevel="2" x14ac:dyDescent="0.2">
      <c r="A324" s="236" t="s">
        <v>514</v>
      </c>
      <c r="B324" s="211">
        <v>79</v>
      </c>
      <c r="C324" s="211">
        <v>632</v>
      </c>
      <c r="D324" s="212">
        <v>116893.04</v>
      </c>
      <c r="E324" s="212">
        <v>732948.56</v>
      </c>
      <c r="F324" s="237"/>
      <c r="G324" s="212">
        <v>213528.95999999999</v>
      </c>
      <c r="H324" s="212">
        <v>2224.2600000000002</v>
      </c>
      <c r="I324" s="212">
        <v>40036.68</v>
      </c>
      <c r="J324" s="212"/>
      <c r="K324" s="237"/>
      <c r="L324" s="237"/>
      <c r="M324" s="212">
        <v>21352.9</v>
      </c>
      <c r="N324" s="237">
        <v>58741.23</v>
      </c>
      <c r="O324" s="237"/>
      <c r="P324" s="212">
        <v>31215.74</v>
      </c>
      <c r="Q324" s="237"/>
      <c r="R324" s="237"/>
      <c r="S324" s="237"/>
      <c r="T324" s="237"/>
      <c r="U324" s="237"/>
      <c r="V324" s="212">
        <v>83689.399999999994</v>
      </c>
      <c r="W324" s="212">
        <v>5400</v>
      </c>
      <c r="X324" s="237"/>
      <c r="Y324" s="237"/>
      <c r="Z324" s="212">
        <v>15000</v>
      </c>
      <c r="AA324" s="212">
        <v>78039.360000000001</v>
      </c>
      <c r="AB324" s="237"/>
      <c r="AC324" s="237"/>
      <c r="AD324" s="237"/>
      <c r="AE324" s="237"/>
      <c r="AF324" s="237"/>
      <c r="AG324" s="212">
        <v>50501</v>
      </c>
      <c r="AH324" s="237"/>
      <c r="AI324" s="237"/>
      <c r="AJ324" s="212">
        <v>160988.79999999999</v>
      </c>
      <c r="AK324" s="212">
        <v>5000</v>
      </c>
      <c r="AL324" s="212">
        <v>3000</v>
      </c>
      <c r="AM324" s="212">
        <v>48238.55</v>
      </c>
      <c r="AN324" s="237"/>
      <c r="AO324" s="237"/>
      <c r="AP324" s="237"/>
      <c r="AQ324" s="237"/>
      <c r="AR324" s="237"/>
      <c r="AS324" s="212">
        <v>6702.58</v>
      </c>
      <c r="AT324" s="212">
        <v>1192</v>
      </c>
      <c r="AU324" s="237"/>
      <c r="AV324" s="237"/>
      <c r="AW324" s="237"/>
      <c r="AX324" s="212">
        <v>24368.38</v>
      </c>
      <c r="AY324" s="237"/>
      <c r="AZ324" s="237"/>
      <c r="BA324" s="212">
        <v>72487.289999999994</v>
      </c>
      <c r="BB324" s="212">
        <v>545068.64</v>
      </c>
      <c r="BC324" s="212">
        <v>508617.74</v>
      </c>
      <c r="BD324" s="212">
        <v>36450.9</v>
      </c>
      <c r="BE324" s="237"/>
      <c r="BF324" s="237"/>
      <c r="BG324" s="212">
        <v>135708.35999999999</v>
      </c>
      <c r="BH324" s="212">
        <v>72850.62</v>
      </c>
      <c r="BI324" s="212">
        <v>10874</v>
      </c>
      <c r="BJ324" s="212">
        <v>39142.620000000003</v>
      </c>
      <c r="BK324" s="212">
        <v>22834</v>
      </c>
      <c r="BL324" s="180">
        <v>242487.29</v>
      </c>
      <c r="BM324" s="180">
        <v>72487.289999999994</v>
      </c>
      <c r="BN324" s="181"/>
      <c r="BO324" s="181"/>
      <c r="BP324" s="180">
        <v>170000</v>
      </c>
      <c r="BQ324" s="181"/>
      <c r="BR324" s="181"/>
    </row>
    <row r="325" spans="1:70" ht="11.25" hidden="1" customHeight="1" outlineLevel="2" x14ac:dyDescent="0.2">
      <c r="A325" s="236" t="s">
        <v>515</v>
      </c>
      <c r="B325" s="211">
        <v>20</v>
      </c>
      <c r="C325" s="211">
        <v>160</v>
      </c>
      <c r="D325" s="212">
        <v>41324.879999999997</v>
      </c>
      <c r="E325" s="212">
        <v>1044617.22</v>
      </c>
      <c r="F325" s="237"/>
      <c r="G325" s="212">
        <v>470211.84000000003</v>
      </c>
      <c r="H325" s="237">
        <v>2963.52</v>
      </c>
      <c r="I325" s="212">
        <v>112613.75999999999</v>
      </c>
      <c r="J325" s="237">
        <v>47568</v>
      </c>
      <c r="K325" s="237"/>
      <c r="L325" s="237"/>
      <c r="M325" s="212">
        <v>47021.18</v>
      </c>
      <c r="N325" s="237"/>
      <c r="O325" s="237"/>
      <c r="P325" s="212">
        <v>5233.28</v>
      </c>
      <c r="Q325" s="237"/>
      <c r="R325" s="237"/>
      <c r="S325" s="237"/>
      <c r="T325" s="237"/>
      <c r="U325" s="237"/>
      <c r="V325" s="212">
        <v>25831.47</v>
      </c>
      <c r="W325" s="212">
        <v>1350</v>
      </c>
      <c r="X325" s="237"/>
      <c r="Y325" s="237"/>
      <c r="Z325" s="237"/>
      <c r="AA325" s="212">
        <v>13083.2</v>
      </c>
      <c r="AB325" s="237"/>
      <c r="AC325" s="237"/>
      <c r="AD325" s="237"/>
      <c r="AE325" s="237"/>
      <c r="AF325" s="237"/>
      <c r="AG325" s="237"/>
      <c r="AH325" s="237"/>
      <c r="AI325" s="237"/>
      <c r="AJ325" s="212">
        <v>65223.62</v>
      </c>
      <c r="AK325" s="237"/>
      <c r="AL325" s="237"/>
      <c r="AM325" s="212">
        <v>5732.26</v>
      </c>
      <c r="AN325" s="237"/>
      <c r="AO325" s="212">
        <v>47045.15</v>
      </c>
      <c r="AP325" s="237"/>
      <c r="AQ325" s="237"/>
      <c r="AR325" s="237"/>
      <c r="AS325" s="212">
        <v>1056.81</v>
      </c>
      <c r="AT325" s="211">
        <v>298</v>
      </c>
      <c r="AU325" s="237"/>
      <c r="AV325" s="237"/>
      <c r="AW325" s="237"/>
      <c r="AX325" s="237"/>
      <c r="AY325" s="237"/>
      <c r="AZ325" s="237"/>
      <c r="BA325" s="212">
        <v>11091.4</v>
      </c>
      <c r="BB325" s="212">
        <v>41324.879999999997</v>
      </c>
      <c r="BC325" s="212">
        <v>41324.879999999997</v>
      </c>
      <c r="BD325" s="237"/>
      <c r="BE325" s="237"/>
      <c r="BF325" s="237"/>
      <c r="BG325" s="237"/>
      <c r="BH325" s="212">
        <v>11147.14</v>
      </c>
      <c r="BI325" s="212">
        <v>1664</v>
      </c>
      <c r="BJ325" s="212">
        <v>5989.14</v>
      </c>
      <c r="BK325" s="212">
        <v>3494</v>
      </c>
      <c r="BL325" s="180">
        <v>53591.4</v>
      </c>
      <c r="BM325" s="180">
        <v>11091.4</v>
      </c>
      <c r="BN325" s="181"/>
      <c r="BO325" s="181"/>
      <c r="BP325" s="180">
        <v>42500</v>
      </c>
      <c r="BQ325" s="181"/>
      <c r="BR325" s="181"/>
    </row>
    <row r="326" spans="1:70" ht="11.25" hidden="1" customHeight="1" outlineLevel="2" x14ac:dyDescent="0.2">
      <c r="A326" s="236" t="s">
        <v>516</v>
      </c>
      <c r="B326" s="211">
        <v>79</v>
      </c>
      <c r="C326" s="211">
        <v>632</v>
      </c>
      <c r="D326" s="212">
        <v>85397.19</v>
      </c>
      <c r="E326" s="212">
        <v>110913.95</v>
      </c>
      <c r="F326" s="237"/>
      <c r="G326" s="212">
        <v>52332.800000000003</v>
      </c>
      <c r="H326" s="237"/>
      <c r="I326" s="212">
        <v>7849.92</v>
      </c>
      <c r="J326" s="237"/>
      <c r="K326" s="237"/>
      <c r="L326" s="237"/>
      <c r="M326" s="212">
        <v>5233.28</v>
      </c>
      <c r="N326" s="237"/>
      <c r="O326" s="237"/>
      <c r="P326" s="212">
        <v>26637.54</v>
      </c>
      <c r="Q326" s="237"/>
      <c r="R326" s="237"/>
      <c r="S326" s="237"/>
      <c r="T326" s="237"/>
      <c r="U326" s="237"/>
      <c r="V326" s="212">
        <v>109853.21</v>
      </c>
      <c r="W326" s="212">
        <v>5400</v>
      </c>
      <c r="X326" s="237"/>
      <c r="Y326" s="237"/>
      <c r="Z326" s="237"/>
      <c r="AA326" s="212">
        <v>66593.84</v>
      </c>
      <c r="AB326" s="237"/>
      <c r="AC326" s="237"/>
      <c r="AD326" s="237"/>
      <c r="AE326" s="237"/>
      <c r="AF326" s="237"/>
      <c r="AG326" s="212">
        <v>44561</v>
      </c>
      <c r="AH326" s="237"/>
      <c r="AI326" s="237"/>
      <c r="AJ326" s="212">
        <v>155394.94</v>
      </c>
      <c r="AK326" s="212">
        <v>2000</v>
      </c>
      <c r="AL326" s="212">
        <v>1000</v>
      </c>
      <c r="AM326" s="212">
        <v>33510.86</v>
      </c>
      <c r="AN326" s="237"/>
      <c r="AO326" s="237"/>
      <c r="AP326" s="237"/>
      <c r="AQ326" s="237"/>
      <c r="AR326" s="237"/>
      <c r="AS326" s="212">
        <v>5544.87</v>
      </c>
      <c r="AT326" s="212">
        <v>1192</v>
      </c>
      <c r="AU326" s="237"/>
      <c r="AV326" s="237"/>
      <c r="AW326" s="237"/>
      <c r="AX326" s="212">
        <v>40745.53</v>
      </c>
      <c r="AY326" s="212">
        <v>15278.5</v>
      </c>
      <c r="AZ326" s="237"/>
      <c r="BA326" s="212">
        <v>56123.18</v>
      </c>
      <c r="BB326" s="212">
        <v>387163.36</v>
      </c>
      <c r="BC326" s="212">
        <v>356058.46</v>
      </c>
      <c r="BD326" s="212">
        <v>31104.9</v>
      </c>
      <c r="BE326" s="237"/>
      <c r="BF326" s="237"/>
      <c r="BG326" s="212">
        <v>104070.66</v>
      </c>
      <c r="BH326" s="212">
        <v>56403.32</v>
      </c>
      <c r="BI326" s="212">
        <v>8418</v>
      </c>
      <c r="BJ326" s="212">
        <v>30306.32</v>
      </c>
      <c r="BK326" s="212">
        <v>17679</v>
      </c>
      <c r="BL326" s="180">
        <v>226123.18</v>
      </c>
      <c r="BM326" s="180">
        <v>56123.18</v>
      </c>
      <c r="BN326" s="181"/>
      <c r="BO326" s="181"/>
      <c r="BP326" s="180">
        <v>170000</v>
      </c>
      <c r="BQ326" s="181"/>
      <c r="BR326" s="181"/>
    </row>
    <row r="327" spans="1:70" ht="11.25" hidden="1" customHeight="1" outlineLevel="2" x14ac:dyDescent="0.2">
      <c r="A327" s="236" t="s">
        <v>517</v>
      </c>
      <c r="B327" s="211">
        <v>56</v>
      </c>
      <c r="C327" s="211">
        <v>604.79999999999995</v>
      </c>
      <c r="D327" s="212">
        <v>28957.09</v>
      </c>
      <c r="E327" s="212">
        <v>783384.29</v>
      </c>
      <c r="F327" s="237"/>
      <c r="G327" s="212">
        <v>384389.76</v>
      </c>
      <c r="H327" s="237"/>
      <c r="I327" s="237">
        <v>15173.28</v>
      </c>
      <c r="J327" s="237"/>
      <c r="K327" s="212"/>
      <c r="L327" s="212"/>
      <c r="M327" s="212">
        <v>38438.980000000003</v>
      </c>
      <c r="N327" s="212"/>
      <c r="O327" s="237"/>
      <c r="P327" s="212">
        <v>18089.57</v>
      </c>
      <c r="Q327" s="237"/>
      <c r="R327" s="237"/>
      <c r="S327" s="237"/>
      <c r="T327" s="237"/>
      <c r="U327" s="237"/>
      <c r="V327" s="212">
        <v>10093.969999999999</v>
      </c>
      <c r="W327" s="212">
        <v>5014.29</v>
      </c>
      <c r="X327" s="237"/>
      <c r="Y327" s="237"/>
      <c r="Z327" s="237"/>
      <c r="AA327" s="212">
        <v>45223.92</v>
      </c>
      <c r="AB327" s="237"/>
      <c r="AC327" s="237"/>
      <c r="AD327" s="237"/>
      <c r="AE327" s="237"/>
      <c r="AF327" s="237"/>
      <c r="AG327" s="212">
        <v>24751</v>
      </c>
      <c r="AH327" s="237"/>
      <c r="AI327" s="237"/>
      <c r="AJ327" s="212">
        <v>216770.13</v>
      </c>
      <c r="AK327" s="211">
        <v>500</v>
      </c>
      <c r="AL327" s="237"/>
      <c r="AM327" s="212">
        <v>14525.93</v>
      </c>
      <c r="AN327" s="237"/>
      <c r="AO327" s="212">
        <v>146661.31</v>
      </c>
      <c r="AP327" s="237"/>
      <c r="AQ327" s="237"/>
      <c r="AR327" s="237"/>
      <c r="AS327" s="212">
        <v>3257.87</v>
      </c>
      <c r="AT327" s="212">
        <v>1192</v>
      </c>
      <c r="AU327" s="237"/>
      <c r="AV327" s="237"/>
      <c r="AW327" s="237"/>
      <c r="AX327" s="212">
        <v>14647.26</v>
      </c>
      <c r="AY327" s="211">
        <v>956.94</v>
      </c>
      <c r="AZ327" s="237"/>
      <c r="BA327" s="212">
        <v>35028.82</v>
      </c>
      <c r="BB327" s="212">
        <v>128657</v>
      </c>
      <c r="BC327" s="212">
        <v>114734.57</v>
      </c>
      <c r="BD327" s="212">
        <v>13922.43</v>
      </c>
      <c r="BE327" s="237"/>
      <c r="BF327" s="237"/>
      <c r="BG327" s="212">
        <v>33818.06</v>
      </c>
      <c r="BH327" s="212">
        <v>35204.639999999999</v>
      </c>
      <c r="BI327" s="212">
        <v>5255</v>
      </c>
      <c r="BJ327" s="212">
        <v>18915.64</v>
      </c>
      <c r="BK327" s="212">
        <v>11034</v>
      </c>
      <c r="BL327" s="180">
        <v>205028.82</v>
      </c>
      <c r="BM327" s="180">
        <v>35028.82</v>
      </c>
      <c r="BN327" s="181"/>
      <c r="BO327" s="181"/>
      <c r="BP327" s="180">
        <v>170000</v>
      </c>
      <c r="BQ327" s="181"/>
      <c r="BR327" s="181"/>
    </row>
    <row r="328" spans="1:70" ht="11.25" hidden="1" customHeight="1" outlineLevel="2" x14ac:dyDescent="0.2">
      <c r="A328" s="236" t="s">
        <v>1090</v>
      </c>
      <c r="B328" s="211">
        <v>79</v>
      </c>
      <c r="C328" s="211">
        <v>632</v>
      </c>
      <c r="D328" s="212">
        <v>103371.88</v>
      </c>
      <c r="E328" s="212">
        <v>519719.22</v>
      </c>
      <c r="F328" s="237"/>
      <c r="G328" s="212">
        <v>281034.36</v>
      </c>
      <c r="H328" s="212"/>
      <c r="I328" s="212"/>
      <c r="J328" s="237"/>
      <c r="K328" s="237">
        <v>5443.62</v>
      </c>
      <c r="L328" s="237">
        <v>43728.42</v>
      </c>
      <c r="M328" s="212">
        <v>28103.439999999999</v>
      </c>
      <c r="N328" s="237">
        <v>14810.36</v>
      </c>
      <c r="O328" s="237"/>
      <c r="P328" s="212">
        <v>17870.75</v>
      </c>
      <c r="Q328" s="237"/>
      <c r="R328" s="212">
        <v>117588.96</v>
      </c>
      <c r="S328" s="212">
        <v>52261.760000000002</v>
      </c>
      <c r="T328" s="237"/>
      <c r="U328" s="237"/>
      <c r="V328" s="212">
        <v>73698.98</v>
      </c>
      <c r="W328" s="212">
        <v>3645</v>
      </c>
      <c r="X328" s="237"/>
      <c r="Y328" s="237"/>
      <c r="Z328" s="237"/>
      <c r="AA328" s="212">
        <v>44676.88</v>
      </c>
      <c r="AB328" s="237"/>
      <c r="AC328" s="237"/>
      <c r="AD328" s="237"/>
      <c r="AE328" s="237"/>
      <c r="AF328" s="237"/>
      <c r="AG328" s="212">
        <v>44561</v>
      </c>
      <c r="AH328" s="237"/>
      <c r="AI328" s="237"/>
      <c r="AJ328" s="212">
        <v>103406.79</v>
      </c>
      <c r="AK328" s="237"/>
      <c r="AL328" s="212">
        <v>1000</v>
      </c>
      <c r="AM328" s="212">
        <v>36448.53</v>
      </c>
      <c r="AN328" s="237"/>
      <c r="AO328" s="237"/>
      <c r="AP328" s="237"/>
      <c r="AQ328" s="237"/>
      <c r="AR328" s="237"/>
      <c r="AS328" s="212">
        <v>5379.01</v>
      </c>
      <c r="AT328" s="212">
        <v>1192</v>
      </c>
      <c r="AU328" s="237"/>
      <c r="AV328" s="237"/>
      <c r="AW328" s="237"/>
      <c r="AX328" s="237"/>
      <c r="AY328" s="237"/>
      <c r="AZ328" s="237"/>
      <c r="BA328" s="212">
        <v>59387.25</v>
      </c>
      <c r="BB328" s="212">
        <v>474646.35</v>
      </c>
      <c r="BC328" s="212">
        <v>303001.45</v>
      </c>
      <c r="BD328" s="212">
        <v>171644.9</v>
      </c>
      <c r="BE328" s="237"/>
      <c r="BF328" s="237"/>
      <c r="BG328" s="212">
        <v>119191.3</v>
      </c>
      <c r="BH328" s="212">
        <v>62094.55</v>
      </c>
      <c r="BI328" s="212">
        <v>8909</v>
      </c>
      <c r="BJ328" s="212">
        <v>33590.550000000003</v>
      </c>
      <c r="BK328" s="212">
        <v>19595</v>
      </c>
      <c r="BL328" s="180">
        <v>229387.25</v>
      </c>
      <c r="BM328" s="180">
        <v>59387.25</v>
      </c>
      <c r="BN328" s="181"/>
      <c r="BO328" s="181"/>
      <c r="BP328" s="180">
        <v>170000</v>
      </c>
      <c r="BQ328" s="181"/>
      <c r="BR328" s="181"/>
    </row>
    <row r="329" spans="1:70" ht="11.25" hidden="1" customHeight="1" outlineLevel="2" x14ac:dyDescent="0.2">
      <c r="A329" s="236" t="s">
        <v>518</v>
      </c>
      <c r="B329" s="211">
        <v>64</v>
      </c>
      <c r="C329" s="211">
        <v>691.2</v>
      </c>
      <c r="D329" s="212">
        <v>73781.179999999993</v>
      </c>
      <c r="E329" s="212">
        <v>878107.72</v>
      </c>
      <c r="F329" s="237"/>
      <c r="G329" s="212">
        <v>313581.12</v>
      </c>
      <c r="H329" s="237">
        <v>2528.88</v>
      </c>
      <c r="I329" s="237">
        <v>70808.639999999999</v>
      </c>
      <c r="J329" s="237"/>
      <c r="K329" s="212"/>
      <c r="L329" s="212"/>
      <c r="M329" s="212">
        <v>31358.11</v>
      </c>
      <c r="N329" s="237"/>
      <c r="O329" s="237"/>
      <c r="P329" s="212">
        <v>22607.77</v>
      </c>
      <c r="Q329" s="237"/>
      <c r="R329" s="237"/>
      <c r="S329" s="237"/>
      <c r="T329" s="237"/>
      <c r="U329" s="237"/>
      <c r="V329" s="212">
        <v>4702.41</v>
      </c>
      <c r="W329" s="212">
        <v>5760</v>
      </c>
      <c r="X329" s="237"/>
      <c r="Y329" s="237"/>
      <c r="Z329" s="237"/>
      <c r="AA329" s="212">
        <v>56519.44</v>
      </c>
      <c r="AB329" s="237"/>
      <c r="AC329" s="237"/>
      <c r="AD329" s="237"/>
      <c r="AE329" s="237"/>
      <c r="AF329" s="237"/>
      <c r="AG329" s="212">
        <v>27066</v>
      </c>
      <c r="AH329" s="237"/>
      <c r="AI329" s="237"/>
      <c r="AJ329" s="212">
        <v>67331.240000000005</v>
      </c>
      <c r="AK329" s="212">
        <v>1000</v>
      </c>
      <c r="AL329" s="212">
        <v>1000</v>
      </c>
      <c r="AM329" s="212">
        <v>19560.349999999999</v>
      </c>
      <c r="AN329" s="237"/>
      <c r="AO329" s="237"/>
      <c r="AP329" s="237"/>
      <c r="AQ329" s="237"/>
      <c r="AR329" s="237"/>
      <c r="AS329" s="212">
        <v>3956.28</v>
      </c>
      <c r="AT329" s="212">
        <v>1192</v>
      </c>
      <c r="AU329" s="237"/>
      <c r="AV329" s="237"/>
      <c r="AW329" s="237"/>
      <c r="AX329" s="237"/>
      <c r="AY329" s="237"/>
      <c r="AZ329" s="237"/>
      <c r="BA329" s="212">
        <v>40622.61</v>
      </c>
      <c r="BB329" s="212">
        <v>323193.7</v>
      </c>
      <c r="BC329" s="212">
        <v>298834.3</v>
      </c>
      <c r="BD329" s="212">
        <v>24359.4</v>
      </c>
      <c r="BE329" s="237"/>
      <c r="BF329" s="237"/>
      <c r="BG329" s="212">
        <v>89482.32</v>
      </c>
      <c r="BH329" s="212">
        <v>40826.33</v>
      </c>
      <c r="BI329" s="212">
        <v>6094</v>
      </c>
      <c r="BJ329" s="212">
        <v>21936.33</v>
      </c>
      <c r="BK329" s="212">
        <v>12796</v>
      </c>
      <c r="BL329" s="180">
        <v>210622.61</v>
      </c>
      <c r="BM329" s="180">
        <v>40622.61</v>
      </c>
      <c r="BN329" s="181"/>
      <c r="BO329" s="181"/>
      <c r="BP329" s="180">
        <v>170000</v>
      </c>
      <c r="BQ329" s="181"/>
      <c r="BR329" s="181"/>
    </row>
    <row r="330" spans="1:70" ht="11.25" hidden="1" customHeight="1" outlineLevel="2" x14ac:dyDescent="0.2">
      <c r="A330" s="236" t="s">
        <v>519</v>
      </c>
      <c r="B330" s="237"/>
      <c r="C330" s="237"/>
      <c r="D330" s="212">
        <v>-1328.93</v>
      </c>
      <c r="E330" s="237">
        <v>587413.31000000006</v>
      </c>
      <c r="F330" s="237"/>
      <c r="G330" s="237">
        <v>335584.08</v>
      </c>
      <c r="H330" s="237"/>
      <c r="I330" s="237"/>
      <c r="J330" s="237"/>
      <c r="K330" s="237">
        <v>5952.85</v>
      </c>
      <c r="L330" s="237">
        <v>52267.38</v>
      </c>
      <c r="M330" s="237">
        <v>33558.410000000003</v>
      </c>
      <c r="N330" s="237"/>
      <c r="O330" s="237"/>
      <c r="P330" s="237"/>
      <c r="Q330" s="237"/>
      <c r="R330" s="237"/>
      <c r="S330" s="237"/>
      <c r="T330" s="237"/>
      <c r="U330" s="237"/>
      <c r="V330" s="237"/>
      <c r="W330" s="237"/>
      <c r="X330" s="237"/>
      <c r="Y330" s="237"/>
      <c r="Z330" s="237"/>
      <c r="AA330" s="237"/>
      <c r="AB330" s="237"/>
      <c r="AC330" s="237"/>
      <c r="AD330" s="237"/>
      <c r="AE330" s="237"/>
      <c r="AF330" s="237"/>
      <c r="AG330" s="237"/>
      <c r="AH330" s="237"/>
      <c r="AI330" s="237"/>
      <c r="AJ330" s="237"/>
      <c r="AK330" s="237"/>
      <c r="AL330" s="237"/>
      <c r="AM330" s="237"/>
      <c r="AN330" s="237"/>
      <c r="AO330" s="237"/>
      <c r="AP330" s="237"/>
      <c r="AQ330" s="237"/>
      <c r="AR330" s="237"/>
      <c r="AS330" s="237"/>
      <c r="AT330" s="237"/>
      <c r="AU330" s="237"/>
      <c r="AV330" s="237"/>
      <c r="AW330" s="237"/>
      <c r="AX330" s="237"/>
      <c r="AY330" s="237"/>
      <c r="AZ330" s="237"/>
      <c r="BA330" s="237"/>
      <c r="BB330" s="237"/>
      <c r="BC330" s="237"/>
      <c r="BD330" s="237"/>
      <c r="BE330" s="237"/>
      <c r="BF330" s="237"/>
      <c r="BG330" s="212">
        <v>-1328.93</v>
      </c>
      <c r="BH330" s="237"/>
      <c r="BI330" s="237"/>
      <c r="BJ330" s="237"/>
      <c r="BK330" s="237"/>
      <c r="BL330" s="181"/>
      <c r="BM330" s="181"/>
      <c r="BN330" s="181"/>
      <c r="BO330" s="181"/>
      <c r="BP330" s="181"/>
      <c r="BQ330" s="181"/>
      <c r="BR330" s="181"/>
    </row>
    <row r="331" spans="1:70" ht="11.25" customHeight="1" outlineLevel="1" collapsed="1" x14ac:dyDescent="0.2">
      <c r="A331" s="233" t="s">
        <v>520</v>
      </c>
      <c r="B331" s="234">
        <v>399</v>
      </c>
      <c r="C331" s="235">
        <v>3192</v>
      </c>
      <c r="D331" s="235">
        <v>360290.8</v>
      </c>
      <c r="E331" s="235">
        <v>7283702.3700000001</v>
      </c>
      <c r="F331" s="252"/>
      <c r="G331" s="235">
        <v>1539171.68</v>
      </c>
      <c r="H331" s="235">
        <v>1962.48</v>
      </c>
      <c r="I331" s="235">
        <v>82491.78</v>
      </c>
      <c r="J331" s="252"/>
      <c r="K331" s="252"/>
      <c r="L331" s="252"/>
      <c r="M331" s="235">
        <v>153917.19</v>
      </c>
      <c r="N331" s="235">
        <v>109827.2</v>
      </c>
      <c r="O331" s="252"/>
      <c r="P331" s="235">
        <v>124958.47</v>
      </c>
      <c r="Q331" s="252"/>
      <c r="R331" s="235">
        <v>175877.07</v>
      </c>
      <c r="S331" s="235">
        <v>85720.37</v>
      </c>
      <c r="T331" s="252"/>
      <c r="U331" s="252"/>
      <c r="V331" s="235">
        <v>573112.17000000004</v>
      </c>
      <c r="W331" s="235">
        <v>29425.31</v>
      </c>
      <c r="X331" s="252"/>
      <c r="Y331" s="252"/>
      <c r="Z331" s="252"/>
      <c r="AA331" s="235">
        <v>312396.12</v>
      </c>
      <c r="AB331" s="252"/>
      <c r="AC331" s="252"/>
      <c r="AD331" s="252"/>
      <c r="AE331" s="252"/>
      <c r="AF331" s="252"/>
      <c r="AG331" s="235">
        <v>198413</v>
      </c>
      <c r="AH331" s="252"/>
      <c r="AI331" s="252"/>
      <c r="AJ331" s="235">
        <v>546414.66</v>
      </c>
      <c r="AK331" s="235">
        <v>7000</v>
      </c>
      <c r="AL331" s="235">
        <v>4000</v>
      </c>
      <c r="AM331" s="235"/>
      <c r="AN331" s="252"/>
      <c r="AO331" s="235">
        <v>131544.37</v>
      </c>
      <c r="AP331" s="252"/>
      <c r="AQ331" s="252">
        <v>67349.759999999995</v>
      </c>
      <c r="AR331" s="252"/>
      <c r="AS331" s="235"/>
      <c r="AT331" s="235">
        <v>28393.14</v>
      </c>
      <c r="AU331" s="252">
        <v>7450</v>
      </c>
      <c r="AV331" s="252"/>
      <c r="AW331" s="252"/>
      <c r="AX331" s="252"/>
      <c r="AY331" s="252"/>
      <c r="AZ331" s="252"/>
      <c r="BA331" s="235"/>
      <c r="BB331" s="235">
        <v>300677.39</v>
      </c>
      <c r="BC331" s="235">
        <v>2400376.87</v>
      </c>
      <c r="BD331" s="235">
        <v>2066402.09</v>
      </c>
      <c r="BE331" s="252">
        <v>333974.78000000003</v>
      </c>
      <c r="BF331" s="252"/>
      <c r="BG331" s="235"/>
      <c r="BH331" s="235">
        <v>718034.52</v>
      </c>
      <c r="BI331" s="235">
        <v>87031</v>
      </c>
      <c r="BJ331" s="235">
        <v>398519.52</v>
      </c>
      <c r="BK331" s="235">
        <v>232484</v>
      </c>
      <c r="BL331" s="174">
        <v>96301</v>
      </c>
      <c r="BM331" s="174">
        <v>250730.8</v>
      </c>
      <c r="BN331" s="175"/>
      <c r="BO331" s="174">
        <v>279753.82</v>
      </c>
      <c r="BP331" s="174">
        <v>850000</v>
      </c>
      <c r="BQ331" s="175"/>
      <c r="BR331" s="175"/>
    </row>
    <row r="332" spans="1:70" ht="11.25" hidden="1" customHeight="1" outlineLevel="2" x14ac:dyDescent="0.2">
      <c r="A332" s="184" t="s">
        <v>521</v>
      </c>
      <c r="B332" s="179">
        <v>79</v>
      </c>
      <c r="C332" s="179">
        <v>632</v>
      </c>
      <c r="D332" s="180">
        <v>86311.02</v>
      </c>
      <c r="E332" s="180">
        <v>3570808.77</v>
      </c>
      <c r="F332" s="181"/>
      <c r="G332" s="180">
        <v>1539171.68</v>
      </c>
      <c r="H332" s="181">
        <v>1962.48</v>
      </c>
      <c r="I332" s="180">
        <v>82491.78</v>
      </c>
      <c r="J332" s="181"/>
      <c r="K332" s="181"/>
      <c r="L332" s="181"/>
      <c r="M332" s="180">
        <v>153917.19</v>
      </c>
      <c r="N332" s="189">
        <v>52780.3</v>
      </c>
      <c r="O332" s="189"/>
      <c r="P332" s="180">
        <v>23428.880000000001</v>
      </c>
      <c r="Q332" s="181"/>
      <c r="R332" s="181"/>
      <c r="S332" s="181"/>
      <c r="T332" s="181"/>
      <c r="U332" s="181"/>
      <c r="V332" s="180">
        <v>105312.77</v>
      </c>
      <c r="W332" s="180">
        <v>5400</v>
      </c>
      <c r="X332" s="181"/>
      <c r="Y332" s="189"/>
      <c r="Z332" s="189"/>
      <c r="AA332" s="180">
        <v>58572.18</v>
      </c>
      <c r="AB332" s="181"/>
      <c r="AC332" s="181"/>
      <c r="AD332" s="181"/>
      <c r="AE332" s="181"/>
      <c r="AF332" s="181"/>
      <c r="AG332" s="180">
        <v>40398</v>
      </c>
      <c r="AH332" s="189"/>
      <c r="AI332" s="181"/>
      <c r="AJ332" s="180">
        <v>59102.6</v>
      </c>
      <c r="AK332" s="180">
        <v>1000</v>
      </c>
      <c r="AL332" s="180">
        <v>2000</v>
      </c>
      <c r="AM332" s="181"/>
      <c r="AN332" s="181"/>
      <c r="AO332" s="181"/>
      <c r="AP332" s="181"/>
      <c r="AQ332" s="181"/>
      <c r="AR332" s="181"/>
      <c r="AS332" s="180">
        <v>4937.95</v>
      </c>
      <c r="AT332" s="180">
        <v>1192</v>
      </c>
      <c r="AU332" s="181"/>
      <c r="AV332" s="181"/>
      <c r="AW332" s="181"/>
      <c r="AX332" s="181"/>
      <c r="AY332" s="181"/>
      <c r="AZ332" s="181"/>
      <c r="BA332" s="180">
        <v>49972.65</v>
      </c>
      <c r="BB332" s="180">
        <v>418035.17</v>
      </c>
      <c r="BC332" s="180">
        <v>390676.97</v>
      </c>
      <c r="BD332" s="180">
        <v>27358.2</v>
      </c>
      <c r="BE332" s="181"/>
      <c r="BF332" s="181"/>
      <c r="BG332" s="180">
        <v>108899.72</v>
      </c>
      <c r="BH332" s="180">
        <v>42726.61</v>
      </c>
      <c r="BI332" s="181"/>
      <c r="BJ332" s="180">
        <v>26984.61</v>
      </c>
      <c r="BK332" s="180">
        <v>15742</v>
      </c>
      <c r="BL332" s="180">
        <v>499726.47</v>
      </c>
      <c r="BM332" s="180">
        <v>49972.65</v>
      </c>
      <c r="BN332" s="181"/>
      <c r="BO332" s="180">
        <v>279753.82</v>
      </c>
      <c r="BP332" s="180">
        <v>170000</v>
      </c>
      <c r="BQ332" s="181"/>
      <c r="BR332" s="181"/>
    </row>
    <row r="333" spans="1:70" ht="11.25" hidden="1" customHeight="1" outlineLevel="2" x14ac:dyDescent="0.2">
      <c r="A333" s="184" t="s">
        <v>408</v>
      </c>
      <c r="B333" s="179">
        <v>79</v>
      </c>
      <c r="C333" s="179">
        <v>632</v>
      </c>
      <c r="D333" s="180">
        <v>75106.37</v>
      </c>
      <c r="E333" s="180">
        <v>465578.71</v>
      </c>
      <c r="F333" s="181"/>
      <c r="G333" s="180">
        <v>206714.56</v>
      </c>
      <c r="H333" s="180">
        <v>1962.48</v>
      </c>
      <c r="I333" s="180">
        <v>19624.8</v>
      </c>
      <c r="J333" s="181"/>
      <c r="K333" s="181"/>
      <c r="L333" s="181"/>
      <c r="M333" s="180">
        <v>20671.46</v>
      </c>
      <c r="N333" s="189"/>
      <c r="O333" s="189"/>
      <c r="P333" s="180">
        <v>20671.46</v>
      </c>
      <c r="Q333" s="181"/>
      <c r="R333" s="181"/>
      <c r="S333" s="181"/>
      <c r="T333" s="181"/>
      <c r="U333" s="181"/>
      <c r="V333" s="180">
        <v>102034.31</v>
      </c>
      <c r="W333" s="180">
        <v>5400</v>
      </c>
      <c r="X333" s="181"/>
      <c r="Y333" s="189"/>
      <c r="Z333" s="189"/>
      <c r="AA333" s="180">
        <v>51678.64</v>
      </c>
      <c r="AB333" s="181"/>
      <c r="AC333" s="181"/>
      <c r="AD333" s="181"/>
      <c r="AE333" s="181"/>
      <c r="AF333" s="181"/>
      <c r="AG333" s="180">
        <v>36821</v>
      </c>
      <c r="AH333" s="189"/>
      <c r="AI333" s="181"/>
      <c r="AJ333" s="180">
        <v>80255.399999999994</v>
      </c>
      <c r="AK333" s="180">
        <v>1000</v>
      </c>
      <c r="AL333" s="180">
        <v>2000</v>
      </c>
      <c r="AM333" s="180">
        <v>24902.080000000002</v>
      </c>
      <c r="AN333" s="181"/>
      <c r="AO333" s="181"/>
      <c r="AP333" s="181"/>
      <c r="AQ333" s="181"/>
      <c r="AR333" s="181"/>
      <c r="AS333" s="180">
        <v>4603.45</v>
      </c>
      <c r="AT333" s="180">
        <v>1192</v>
      </c>
      <c r="AU333" s="181"/>
      <c r="AV333" s="181"/>
      <c r="AW333" s="181"/>
      <c r="AX333" s="181"/>
      <c r="AY333" s="181"/>
      <c r="AZ333" s="181"/>
      <c r="BA333" s="180">
        <v>46557.87</v>
      </c>
      <c r="BB333" s="180">
        <v>370571.42</v>
      </c>
      <c r="BC333" s="180">
        <v>346432.52</v>
      </c>
      <c r="BD333" s="180">
        <v>24138.9</v>
      </c>
      <c r="BE333" s="181"/>
      <c r="BF333" s="181"/>
      <c r="BG333" s="180">
        <v>89858.26</v>
      </c>
      <c r="BH333" s="180">
        <v>46790.98</v>
      </c>
      <c r="BI333" s="180">
        <v>6984</v>
      </c>
      <c r="BJ333" s="180">
        <v>25139.98</v>
      </c>
      <c r="BK333" s="180">
        <v>14667</v>
      </c>
      <c r="BL333" s="180">
        <v>216557.87</v>
      </c>
      <c r="BM333" s="180">
        <v>46557.87</v>
      </c>
      <c r="BN333" s="181"/>
      <c r="BO333" s="181"/>
      <c r="BP333" s="180">
        <v>170000</v>
      </c>
      <c r="BQ333" s="181"/>
      <c r="BR333" s="181"/>
    </row>
    <row r="334" spans="1:70" ht="11.25" hidden="1" customHeight="1" outlineLevel="2" x14ac:dyDescent="0.2">
      <c r="A334" s="184" t="s">
        <v>522</v>
      </c>
      <c r="B334" s="179">
        <v>79</v>
      </c>
      <c r="C334" s="179">
        <v>632</v>
      </c>
      <c r="D334" s="180">
        <v>40174.22</v>
      </c>
      <c r="E334" s="180">
        <v>472501.75</v>
      </c>
      <c r="F334" s="181"/>
      <c r="G334" s="180">
        <v>157181.04</v>
      </c>
      <c r="H334" s="181"/>
      <c r="I334" s="180">
        <v>4448.5200000000004</v>
      </c>
      <c r="J334" s="181"/>
      <c r="K334" s="181"/>
      <c r="L334" s="181"/>
      <c r="M334" s="180">
        <v>15718.11</v>
      </c>
      <c r="N334" s="189"/>
      <c r="O334" s="189"/>
      <c r="P334" s="180">
        <v>15718.11</v>
      </c>
      <c r="Q334" s="181"/>
      <c r="R334" s="180">
        <v>86986.62</v>
      </c>
      <c r="S334" s="180">
        <v>38660.720000000001</v>
      </c>
      <c r="T334" s="181"/>
      <c r="U334" s="181"/>
      <c r="V334" s="180">
        <v>70652.87</v>
      </c>
      <c r="W334" s="180">
        <v>3442.5</v>
      </c>
      <c r="X334" s="181"/>
      <c r="Y334" s="189"/>
      <c r="Z334" s="189"/>
      <c r="AA334" s="180">
        <v>39295.26</v>
      </c>
      <c r="AB334" s="181"/>
      <c r="AC334" s="181"/>
      <c r="AD334" s="181"/>
      <c r="AE334" s="181"/>
      <c r="AF334" s="181"/>
      <c r="AG334" s="180">
        <v>40398</v>
      </c>
      <c r="AH334" s="189"/>
      <c r="AI334" s="181"/>
      <c r="AJ334" s="180">
        <v>146596.18</v>
      </c>
      <c r="AK334" s="181"/>
      <c r="AL334" s="180">
        <v>1000</v>
      </c>
      <c r="AM334" s="180">
        <v>25525.15</v>
      </c>
      <c r="AN334" s="181"/>
      <c r="AO334" s="180">
        <v>67349.759999999995</v>
      </c>
      <c r="AP334" s="181"/>
      <c r="AQ334" s="181"/>
      <c r="AR334" s="181"/>
      <c r="AS334" s="180">
        <v>4279.1000000000004</v>
      </c>
      <c r="AT334" s="180">
        <v>1192</v>
      </c>
      <c r="AU334" s="181"/>
      <c r="AV334" s="181"/>
      <c r="AW334" s="181"/>
      <c r="AX334" s="181"/>
      <c r="AY334" s="181"/>
      <c r="AZ334" s="181"/>
      <c r="BA334" s="180">
        <v>47250.17</v>
      </c>
      <c r="BB334" s="180">
        <v>262591.34000000003</v>
      </c>
      <c r="BC334" s="180">
        <v>146463.14000000001</v>
      </c>
      <c r="BD334" s="180">
        <v>116128.2</v>
      </c>
      <c r="BE334" s="181"/>
      <c r="BF334" s="181"/>
      <c r="BG334" s="180">
        <v>103488.45</v>
      </c>
      <c r="BH334" s="180">
        <v>50668.4</v>
      </c>
      <c r="BI334" s="180">
        <v>7087</v>
      </c>
      <c r="BJ334" s="180">
        <v>27524.400000000001</v>
      </c>
      <c r="BK334" s="180">
        <v>16057</v>
      </c>
      <c r="BL334" s="180">
        <v>217250.17</v>
      </c>
      <c r="BM334" s="180">
        <v>47250.17</v>
      </c>
      <c r="BN334" s="181"/>
      <c r="BO334" s="181"/>
      <c r="BP334" s="180">
        <v>170000</v>
      </c>
      <c r="BQ334" s="181"/>
      <c r="BR334" s="181"/>
    </row>
    <row r="335" spans="1:70" ht="11.25" hidden="1" customHeight="1" outlineLevel="2" x14ac:dyDescent="0.2">
      <c r="A335" s="184" t="s">
        <v>523</v>
      </c>
      <c r="B335" s="179">
        <v>69</v>
      </c>
      <c r="C335" s="179">
        <v>552</v>
      </c>
      <c r="D335" s="180">
        <v>79022.86</v>
      </c>
      <c r="E335" s="180">
        <v>497712.09</v>
      </c>
      <c r="F335" s="181"/>
      <c r="G335" s="180">
        <v>204631.92</v>
      </c>
      <c r="H335" s="181"/>
      <c r="I335" s="180">
        <v>11121.3</v>
      </c>
      <c r="J335" s="181"/>
      <c r="K335" s="181"/>
      <c r="L335" s="181"/>
      <c r="M335" s="180">
        <v>20463.189999999999</v>
      </c>
      <c r="N335" s="190">
        <v>52780.3</v>
      </c>
      <c r="O335" s="189"/>
      <c r="P335" s="180">
        <v>20463.189999999999</v>
      </c>
      <c r="Q335" s="181"/>
      <c r="R335" s="181"/>
      <c r="S335" s="181"/>
      <c r="T335" s="181"/>
      <c r="U335" s="181"/>
      <c r="V335" s="180">
        <v>91982.04</v>
      </c>
      <c r="W335" s="180">
        <v>4714.17</v>
      </c>
      <c r="X335" s="181"/>
      <c r="Y335" s="189"/>
      <c r="Z335" s="189"/>
      <c r="AA335" s="180">
        <v>51157.98</v>
      </c>
      <c r="AB335" s="181"/>
      <c r="AC335" s="181"/>
      <c r="AD335" s="181"/>
      <c r="AE335" s="181"/>
      <c r="AF335" s="181"/>
      <c r="AG335" s="180">
        <v>40398</v>
      </c>
      <c r="AH335" s="189"/>
      <c r="AI335" s="181"/>
      <c r="AJ335" s="180">
        <v>85147.3</v>
      </c>
      <c r="AK335" s="180">
        <v>1000</v>
      </c>
      <c r="AL335" s="180">
        <v>1000</v>
      </c>
      <c r="AM335" s="180">
        <v>27794.09</v>
      </c>
      <c r="AN335" s="181"/>
      <c r="AO335" s="181"/>
      <c r="AP335" s="181"/>
      <c r="AQ335" s="181"/>
      <c r="AR335" s="181"/>
      <c r="AS335" s="180">
        <v>4390</v>
      </c>
      <c r="AT335" s="180">
        <v>1192</v>
      </c>
      <c r="AU335" s="181"/>
      <c r="AV335" s="181"/>
      <c r="AW335" s="181"/>
      <c r="AX335" s="181"/>
      <c r="AY335" s="181"/>
      <c r="AZ335" s="181"/>
      <c r="BA335" s="180">
        <v>49771.21</v>
      </c>
      <c r="BB335" s="180">
        <v>374251.5</v>
      </c>
      <c r="BC335" s="180">
        <v>346893.98</v>
      </c>
      <c r="BD335" s="180">
        <v>27357.52</v>
      </c>
      <c r="BE335" s="181"/>
      <c r="BF335" s="181"/>
      <c r="BG335" s="180">
        <v>117336.15</v>
      </c>
      <c r="BH335" s="180">
        <v>50020.38</v>
      </c>
      <c r="BI335" s="180">
        <v>7466</v>
      </c>
      <c r="BJ335" s="180">
        <v>26876.38</v>
      </c>
      <c r="BK335" s="180">
        <v>15678</v>
      </c>
      <c r="BL335" s="180">
        <v>219771.21</v>
      </c>
      <c r="BM335" s="180">
        <v>49771.21</v>
      </c>
      <c r="BN335" s="181"/>
      <c r="BO335" s="181"/>
      <c r="BP335" s="180">
        <v>170000</v>
      </c>
      <c r="BQ335" s="181"/>
      <c r="BR335" s="181"/>
    </row>
    <row r="336" spans="1:70" ht="11.25" hidden="1" customHeight="1" outlineLevel="2" x14ac:dyDescent="0.2">
      <c r="A336" s="184" t="s">
        <v>524</v>
      </c>
      <c r="B336" s="181"/>
      <c r="C336" s="181"/>
      <c r="D336" s="180">
        <v>-3899.42</v>
      </c>
      <c r="E336" s="181"/>
      <c r="F336" s="181"/>
      <c r="G336" s="181"/>
      <c r="H336" s="181"/>
      <c r="I336" s="181"/>
      <c r="J336" s="181"/>
      <c r="K336" s="181"/>
      <c r="L336" s="181"/>
      <c r="M336" s="181"/>
      <c r="N336" s="189"/>
      <c r="O336" s="189"/>
      <c r="P336" s="181"/>
      <c r="Q336" s="181"/>
      <c r="R336" s="181"/>
      <c r="S336" s="181"/>
      <c r="T336" s="181"/>
      <c r="U336" s="181"/>
      <c r="V336" s="181"/>
      <c r="W336" s="181"/>
      <c r="X336" s="181"/>
      <c r="Y336" s="189"/>
      <c r="Z336" s="189"/>
      <c r="AA336" s="181"/>
      <c r="AB336" s="181"/>
      <c r="AC336" s="181"/>
      <c r="AD336" s="181"/>
      <c r="AE336" s="181"/>
      <c r="AF336" s="181"/>
      <c r="AG336" s="181"/>
      <c r="AH336" s="189"/>
      <c r="AI336" s="181"/>
      <c r="AJ336" s="181"/>
      <c r="AK336" s="181"/>
      <c r="AL336" s="181"/>
      <c r="AM336" s="181"/>
      <c r="AN336" s="181"/>
      <c r="AO336" s="181"/>
      <c r="AP336" s="181"/>
      <c r="AQ336" s="181"/>
      <c r="AR336" s="181"/>
      <c r="AS336" s="181"/>
      <c r="AT336" s="181"/>
      <c r="AU336" s="181"/>
      <c r="AV336" s="181"/>
      <c r="AW336" s="181"/>
      <c r="AX336" s="181"/>
      <c r="AY336" s="181"/>
      <c r="AZ336" s="181"/>
      <c r="BA336" s="181"/>
      <c r="BB336" s="181"/>
      <c r="BC336" s="181"/>
      <c r="BD336" s="181"/>
      <c r="BE336" s="181"/>
      <c r="BF336" s="181"/>
      <c r="BG336" s="180">
        <v>-3899.42</v>
      </c>
      <c r="BH336" s="181"/>
      <c r="BI336" s="181"/>
      <c r="BJ336" s="181"/>
      <c r="BK336" s="181"/>
      <c r="BL336" s="181"/>
      <c r="BM336" s="181"/>
      <c r="BN336" s="181"/>
      <c r="BO336" s="181"/>
      <c r="BP336" s="181"/>
      <c r="BQ336" s="181"/>
      <c r="BR336" s="181"/>
    </row>
    <row r="337" spans="1:70" ht="11.25" hidden="1" customHeight="1" outlineLevel="2" x14ac:dyDescent="0.2">
      <c r="A337" s="184" t="s">
        <v>525</v>
      </c>
      <c r="B337" s="179">
        <v>93</v>
      </c>
      <c r="C337" s="179">
        <v>744</v>
      </c>
      <c r="D337" s="180">
        <v>83575.75</v>
      </c>
      <c r="E337" s="180">
        <v>571789.01</v>
      </c>
      <c r="F337" s="181"/>
      <c r="G337" s="180">
        <v>198700.56</v>
      </c>
      <c r="H337" s="181"/>
      <c r="I337" s="180">
        <v>13345.56</v>
      </c>
      <c r="J337" s="181"/>
      <c r="K337" s="181"/>
      <c r="L337" s="181"/>
      <c r="M337" s="180">
        <v>19870.060000000001</v>
      </c>
      <c r="N337" s="189"/>
      <c r="O337" s="189"/>
      <c r="P337" s="180">
        <v>19870.060000000001</v>
      </c>
      <c r="Q337" s="181"/>
      <c r="R337" s="180">
        <v>88890.45</v>
      </c>
      <c r="S337" s="180">
        <v>47059.65</v>
      </c>
      <c r="T337" s="181"/>
      <c r="U337" s="181"/>
      <c r="V337" s="180">
        <v>89315.89</v>
      </c>
      <c r="W337" s="180">
        <v>4663.6400000000003</v>
      </c>
      <c r="X337" s="181"/>
      <c r="Y337" s="189"/>
      <c r="Z337" s="189"/>
      <c r="AA337" s="180">
        <v>49675.14</v>
      </c>
      <c r="AB337" s="181"/>
      <c r="AC337" s="181"/>
      <c r="AD337" s="181"/>
      <c r="AE337" s="181"/>
      <c r="AF337" s="181"/>
      <c r="AG337" s="180">
        <v>40398</v>
      </c>
      <c r="AH337" s="189"/>
      <c r="AI337" s="181"/>
      <c r="AJ337" s="180">
        <v>100019.9</v>
      </c>
      <c r="AK337" s="180">
        <v>1000</v>
      </c>
      <c r="AL337" s="180">
        <v>1000</v>
      </c>
      <c r="AM337" s="180">
        <v>34461.019999999997</v>
      </c>
      <c r="AN337" s="181"/>
      <c r="AO337" s="181"/>
      <c r="AP337" s="181"/>
      <c r="AQ337" s="181"/>
      <c r="AR337" s="181"/>
      <c r="AS337" s="180">
        <v>5187.9799999999996</v>
      </c>
      <c r="AT337" s="180">
        <v>1192</v>
      </c>
      <c r="AU337" s="181"/>
      <c r="AV337" s="181"/>
      <c r="AW337" s="181"/>
      <c r="AX337" s="181"/>
      <c r="AY337" s="181"/>
      <c r="AZ337" s="181"/>
      <c r="BA337" s="180">
        <v>57178.9</v>
      </c>
      <c r="BB337" s="180">
        <v>512278.36</v>
      </c>
      <c r="BC337" s="180">
        <v>373286.40000000002</v>
      </c>
      <c r="BD337" s="180">
        <v>138991.96</v>
      </c>
      <c r="BE337" s="181"/>
      <c r="BF337" s="181"/>
      <c r="BG337" s="180">
        <v>43066.5</v>
      </c>
      <c r="BH337" s="180">
        <v>57463.96</v>
      </c>
      <c r="BI337" s="180">
        <v>8576</v>
      </c>
      <c r="BJ337" s="180">
        <v>30875.96</v>
      </c>
      <c r="BK337" s="180">
        <v>18012</v>
      </c>
      <c r="BL337" s="180">
        <v>227178.9</v>
      </c>
      <c r="BM337" s="180">
        <v>57178.9</v>
      </c>
      <c r="BN337" s="181"/>
      <c r="BO337" s="181"/>
      <c r="BP337" s="180">
        <v>170000</v>
      </c>
      <c r="BQ337" s="181"/>
      <c r="BR337" s="181"/>
    </row>
    <row r="338" spans="1:70" ht="11.25" customHeight="1" outlineLevel="1" collapsed="1" x14ac:dyDescent="0.2">
      <c r="A338" s="218" t="s">
        <v>1091</v>
      </c>
      <c r="B338" s="215">
        <v>27</v>
      </c>
      <c r="C338" s="215">
        <v>216</v>
      </c>
      <c r="D338" s="217"/>
      <c r="E338" s="219">
        <v>3240149.77</v>
      </c>
      <c r="F338" s="217"/>
      <c r="G338" s="216">
        <v>350272.86</v>
      </c>
      <c r="H338" s="217"/>
      <c r="I338" s="217"/>
      <c r="J338" s="217"/>
      <c r="K338" s="217"/>
      <c r="L338" s="217"/>
      <c r="M338" s="216">
        <v>35027.279999999999</v>
      </c>
      <c r="N338" s="216">
        <v>69958.8</v>
      </c>
      <c r="O338" s="217"/>
      <c r="P338" s="216">
        <v>17352.41</v>
      </c>
      <c r="Q338" s="217"/>
      <c r="R338" s="217"/>
      <c r="S338" s="217"/>
      <c r="T338" s="217"/>
      <c r="U338" s="217"/>
      <c r="V338" s="216">
        <v>84600.61</v>
      </c>
      <c r="W338" s="216">
        <v>4356.82</v>
      </c>
      <c r="X338" s="217"/>
      <c r="Y338" s="217"/>
      <c r="Z338" s="217"/>
      <c r="AA338" s="216">
        <v>38595.440000000002</v>
      </c>
      <c r="AB338" s="216">
        <v>3503.89</v>
      </c>
      <c r="AC338" s="217"/>
      <c r="AD338" s="217"/>
      <c r="AE338" s="217"/>
      <c r="AF338" s="217"/>
      <c r="AG338" s="217"/>
      <c r="AH338" s="217"/>
      <c r="AI338" s="217"/>
      <c r="AJ338" s="216">
        <v>47781.96</v>
      </c>
      <c r="AK338" s="217">
        <v>1000</v>
      </c>
      <c r="AL338" s="216"/>
      <c r="AM338" s="216"/>
      <c r="AN338" s="217"/>
      <c r="AO338" s="217">
        <v>8187.53</v>
      </c>
      <c r="AP338" s="217"/>
      <c r="AQ338" s="217"/>
      <c r="AR338" s="217"/>
      <c r="AS338" s="215"/>
      <c r="AT338" s="217">
        <v>2884.81</v>
      </c>
      <c r="AU338" s="217">
        <v>596</v>
      </c>
      <c r="AV338" s="217"/>
      <c r="AW338" s="217"/>
      <c r="AX338" s="217"/>
      <c r="AY338" s="217"/>
      <c r="AZ338" s="215"/>
      <c r="BA338" s="216">
        <v>1185.05</v>
      </c>
      <c r="BB338" s="216">
        <v>33928.57</v>
      </c>
      <c r="BC338" s="217">
        <v>111669.49</v>
      </c>
      <c r="BD338" s="216">
        <v>79842.39</v>
      </c>
      <c r="BE338" s="217">
        <v>31827.1</v>
      </c>
      <c r="BF338" s="217"/>
      <c r="BG338" s="216"/>
      <c r="BH338" s="216">
        <v>319467.51</v>
      </c>
      <c r="BI338" s="216">
        <v>39712</v>
      </c>
      <c r="BJ338" s="216">
        <v>176313.51</v>
      </c>
      <c r="BK338" s="216">
        <v>103442</v>
      </c>
      <c r="BL338" s="174">
        <v>12064</v>
      </c>
      <c r="BM338" s="174">
        <v>13315.77</v>
      </c>
      <c r="BN338" s="175"/>
      <c r="BO338" s="175"/>
      <c r="BP338" s="174">
        <v>88224.17</v>
      </c>
      <c r="BQ338" s="175"/>
      <c r="BR338" s="175"/>
    </row>
    <row r="339" spans="1:70" ht="11.25" hidden="1" customHeight="1" outlineLevel="2" x14ac:dyDescent="0.2">
      <c r="A339" s="184" t="s">
        <v>1092</v>
      </c>
      <c r="B339" s="179">
        <v>8</v>
      </c>
      <c r="C339" s="179">
        <v>64</v>
      </c>
      <c r="D339" s="181"/>
      <c r="E339" s="180">
        <v>35363.449999999997</v>
      </c>
      <c r="F339" s="181"/>
      <c r="G339" s="180">
        <v>19142.400000000001</v>
      </c>
      <c r="H339" s="181"/>
      <c r="I339" s="181"/>
      <c r="J339" s="181"/>
      <c r="K339" s="181"/>
      <c r="L339" s="181"/>
      <c r="M339" s="180">
        <v>1914.24</v>
      </c>
      <c r="N339" s="189"/>
      <c r="O339" s="189"/>
      <c r="P339" s="180">
        <v>1914.24</v>
      </c>
      <c r="Q339" s="181"/>
      <c r="R339" s="181"/>
      <c r="S339" s="181"/>
      <c r="T339" s="181"/>
      <c r="U339" s="181"/>
      <c r="V339" s="180">
        <v>8397.77</v>
      </c>
      <c r="W339" s="179">
        <v>490.91</v>
      </c>
      <c r="X339" s="181"/>
      <c r="Y339" s="189"/>
      <c r="Z339" s="189"/>
      <c r="AA339" s="181"/>
      <c r="AB339" s="180">
        <v>3503.89</v>
      </c>
      <c r="AC339" s="181"/>
      <c r="AD339" s="181"/>
      <c r="AE339" s="181"/>
      <c r="AF339" s="181"/>
      <c r="AG339" s="181"/>
      <c r="AH339" s="189"/>
      <c r="AI339" s="181"/>
      <c r="AJ339" s="180">
        <v>3536.35</v>
      </c>
      <c r="AK339" s="181"/>
      <c r="AL339" s="181"/>
      <c r="AM339" s="181"/>
      <c r="AN339" s="181"/>
      <c r="AO339" s="181"/>
      <c r="AP339" s="181"/>
      <c r="AQ339" s="181"/>
      <c r="AR339" s="181"/>
      <c r="AS339" s="181"/>
      <c r="AT339" s="181"/>
      <c r="AU339" s="181"/>
      <c r="AV339" s="181"/>
      <c r="AW339" s="181"/>
      <c r="AX339" s="181"/>
      <c r="AY339" s="181"/>
      <c r="AZ339" s="181"/>
      <c r="BA339" s="180">
        <v>3536.35</v>
      </c>
      <c r="BB339" s="180">
        <v>31827.1</v>
      </c>
      <c r="BC339" s="181"/>
      <c r="BD339" s="180">
        <v>31827.1</v>
      </c>
      <c r="BE339" s="181"/>
      <c r="BF339" s="181"/>
      <c r="BG339" s="181"/>
      <c r="BH339" s="180">
        <v>4567.5</v>
      </c>
      <c r="BI339" s="179">
        <v>530</v>
      </c>
      <c r="BJ339" s="180">
        <v>2549.5</v>
      </c>
      <c r="BK339" s="180">
        <v>1488</v>
      </c>
      <c r="BL339" s="180">
        <v>35363.449999999997</v>
      </c>
      <c r="BM339" s="180">
        <v>3536.35</v>
      </c>
      <c r="BN339" s="181"/>
      <c r="BO339" s="181"/>
      <c r="BP339" s="180">
        <v>31827.1</v>
      </c>
      <c r="BQ339" s="181"/>
      <c r="BR339" s="181"/>
    </row>
    <row r="340" spans="1:70" ht="11.25" hidden="1" customHeight="1" outlineLevel="2" x14ac:dyDescent="0.2">
      <c r="A340" s="184" t="s">
        <v>496</v>
      </c>
      <c r="B340" s="179">
        <v>16</v>
      </c>
      <c r="C340" s="179">
        <v>128</v>
      </c>
      <c r="D340" s="181"/>
      <c r="E340" s="180">
        <v>82353.039999999994</v>
      </c>
      <c r="F340" s="181"/>
      <c r="G340" s="180">
        <v>41866.239999999998</v>
      </c>
      <c r="H340" s="181"/>
      <c r="I340" s="181"/>
      <c r="J340" s="181"/>
      <c r="K340" s="181"/>
      <c r="L340" s="181"/>
      <c r="M340" s="180">
        <v>4186.62</v>
      </c>
      <c r="N340" s="189"/>
      <c r="O340" s="189"/>
      <c r="P340" s="180">
        <v>4186.62</v>
      </c>
      <c r="Q340" s="181"/>
      <c r="R340" s="181"/>
      <c r="S340" s="181"/>
      <c r="T340" s="181"/>
      <c r="U340" s="181"/>
      <c r="V340" s="180">
        <v>20665.18</v>
      </c>
      <c r="W340" s="179">
        <v>981.82</v>
      </c>
      <c r="X340" s="181"/>
      <c r="Y340" s="189"/>
      <c r="Z340" s="189"/>
      <c r="AA340" s="180">
        <v>10466.56</v>
      </c>
      <c r="AB340" s="181"/>
      <c r="AC340" s="181"/>
      <c r="AD340" s="181"/>
      <c r="AE340" s="181"/>
      <c r="AF340" s="181"/>
      <c r="AG340" s="181"/>
      <c r="AH340" s="189"/>
      <c r="AI340" s="181"/>
      <c r="AJ340" s="180">
        <v>13220.6</v>
      </c>
      <c r="AK340" s="181"/>
      <c r="AL340" s="180">
        <v>1000</v>
      </c>
      <c r="AM340" s="180">
        <v>3161.77</v>
      </c>
      <c r="AN340" s="181"/>
      <c r="AO340" s="181"/>
      <c r="AP340" s="181"/>
      <c r="AQ340" s="181"/>
      <c r="AR340" s="181"/>
      <c r="AS340" s="179">
        <v>823.53</v>
      </c>
      <c r="AT340" s="181"/>
      <c r="AU340" s="181"/>
      <c r="AV340" s="181"/>
      <c r="AW340" s="181"/>
      <c r="AX340" s="181"/>
      <c r="AY340" s="181"/>
      <c r="AZ340" s="181"/>
      <c r="BA340" s="180">
        <v>8235.2999999999993</v>
      </c>
      <c r="BB340" s="181"/>
      <c r="BC340" s="181"/>
      <c r="BD340" s="181"/>
      <c r="BE340" s="181"/>
      <c r="BF340" s="181"/>
      <c r="BG340" s="180">
        <v>66099.73</v>
      </c>
      <c r="BH340" s="180">
        <v>8276.19</v>
      </c>
      <c r="BI340" s="180">
        <v>1235</v>
      </c>
      <c r="BJ340" s="180">
        <v>4447.1899999999996</v>
      </c>
      <c r="BK340" s="180">
        <v>2594</v>
      </c>
      <c r="BL340" s="180">
        <v>50735.3</v>
      </c>
      <c r="BM340" s="180">
        <v>8235.2999999999993</v>
      </c>
      <c r="BN340" s="181"/>
      <c r="BO340" s="181"/>
      <c r="BP340" s="180">
        <v>42500</v>
      </c>
      <c r="BQ340" s="181"/>
      <c r="BR340" s="181"/>
    </row>
    <row r="341" spans="1:70" ht="11.25" hidden="1" customHeight="1" outlineLevel="2" x14ac:dyDescent="0.2">
      <c r="A341" s="184" t="s">
        <v>1093</v>
      </c>
      <c r="B341" s="179">
        <v>3</v>
      </c>
      <c r="C341" s="179">
        <v>24</v>
      </c>
      <c r="D341" s="181"/>
      <c r="E341" s="180">
        <v>15441.19</v>
      </c>
      <c r="F341" s="181"/>
      <c r="G341" s="180">
        <v>7849.92</v>
      </c>
      <c r="H341" s="181"/>
      <c r="I341" s="181"/>
      <c r="J341" s="181"/>
      <c r="K341" s="181"/>
      <c r="L341" s="181"/>
      <c r="M341" s="179">
        <v>784.99</v>
      </c>
      <c r="N341" s="189"/>
      <c r="O341" s="189"/>
      <c r="P341" s="179">
        <v>784.99</v>
      </c>
      <c r="Q341" s="181"/>
      <c r="R341" s="181"/>
      <c r="S341" s="181"/>
      <c r="T341" s="181"/>
      <c r="U341" s="181"/>
      <c r="V341" s="180">
        <v>3874.72</v>
      </c>
      <c r="W341" s="179">
        <v>184.09</v>
      </c>
      <c r="X341" s="181"/>
      <c r="Y341" s="189"/>
      <c r="Z341" s="189"/>
      <c r="AA341" s="180">
        <v>1962.48</v>
      </c>
      <c r="AB341" s="181"/>
      <c r="AC341" s="181"/>
      <c r="AD341" s="181"/>
      <c r="AE341" s="181"/>
      <c r="AF341" s="181"/>
      <c r="AG341" s="181"/>
      <c r="AH341" s="189"/>
      <c r="AI341" s="181"/>
      <c r="AJ341" s="180">
        <v>1698.53</v>
      </c>
      <c r="AK341" s="181"/>
      <c r="AL341" s="181"/>
      <c r="AM341" s="181"/>
      <c r="AN341" s="181"/>
      <c r="AO341" s="181"/>
      <c r="AP341" s="181"/>
      <c r="AQ341" s="181"/>
      <c r="AR341" s="181"/>
      <c r="AS341" s="181"/>
      <c r="AT341" s="181"/>
      <c r="AU341" s="181"/>
      <c r="AV341" s="181"/>
      <c r="AW341" s="181"/>
      <c r="AX341" s="181"/>
      <c r="AY341" s="181"/>
      <c r="AZ341" s="179">
        <v>154.41</v>
      </c>
      <c r="BA341" s="180">
        <v>1544.12</v>
      </c>
      <c r="BB341" s="181"/>
      <c r="BC341" s="181"/>
      <c r="BD341" s="181"/>
      <c r="BE341" s="181"/>
      <c r="BF341" s="181"/>
      <c r="BG341" s="180">
        <v>13742.66</v>
      </c>
      <c r="BH341" s="180">
        <v>4269.5</v>
      </c>
      <c r="BI341" s="179">
        <v>232</v>
      </c>
      <c r="BJ341" s="180">
        <v>2549.5</v>
      </c>
      <c r="BK341" s="180">
        <v>1488</v>
      </c>
      <c r="BL341" s="180">
        <v>15441.19</v>
      </c>
      <c r="BM341" s="180">
        <v>1544.12</v>
      </c>
      <c r="BN341" s="181"/>
      <c r="BO341" s="181"/>
      <c r="BP341" s="180">
        <v>13897.07</v>
      </c>
      <c r="BQ341" s="181"/>
      <c r="BR341" s="181"/>
    </row>
    <row r="342" spans="1:70" ht="11.25" customHeight="1" outlineLevel="1" collapsed="1" x14ac:dyDescent="0.2">
      <c r="A342" s="230" t="s">
        <v>526</v>
      </c>
      <c r="B342" s="245">
        <v>2649</v>
      </c>
      <c r="C342" s="245">
        <v>24577.200000000001</v>
      </c>
      <c r="D342" s="245">
        <v>2529026.6800000002</v>
      </c>
      <c r="E342" s="245">
        <v>54495128.549999997</v>
      </c>
      <c r="F342" s="232"/>
      <c r="G342" s="245">
        <v>12415398.92</v>
      </c>
      <c r="H342" s="245">
        <v>9526.83</v>
      </c>
      <c r="I342" s="245">
        <v>364399.01</v>
      </c>
      <c r="J342" s="245">
        <v>124469.6</v>
      </c>
      <c r="K342" s="245">
        <v>114976.31</v>
      </c>
      <c r="L342" s="245">
        <v>798621.05</v>
      </c>
      <c r="M342" s="245">
        <v>1132447.6200000001</v>
      </c>
      <c r="N342" s="245">
        <v>1361165.81</v>
      </c>
      <c r="O342" s="232"/>
      <c r="P342" s="245">
        <v>1047685.52</v>
      </c>
      <c r="Q342" s="232"/>
      <c r="R342" s="245">
        <v>775806.98</v>
      </c>
      <c r="S342" s="245">
        <v>226272.76</v>
      </c>
      <c r="T342" s="232"/>
      <c r="U342" s="232"/>
      <c r="V342" s="245">
        <v>2527132.2400000002</v>
      </c>
      <c r="W342" s="245">
        <v>248023.67999999999</v>
      </c>
      <c r="X342" s="232"/>
      <c r="Y342" s="232"/>
      <c r="Z342" s="245">
        <v>15000</v>
      </c>
      <c r="AA342" s="245">
        <v>2593009.46</v>
      </c>
      <c r="AB342" s="245">
        <v>155021.01999999999</v>
      </c>
      <c r="AC342" s="232"/>
      <c r="AD342" s="232"/>
      <c r="AE342" s="232"/>
      <c r="AF342" s="232"/>
      <c r="AG342" s="245">
        <v>1086406</v>
      </c>
      <c r="AH342" s="261">
        <v>280000</v>
      </c>
      <c r="AI342" s="232"/>
      <c r="AJ342" s="245">
        <v>5230777</v>
      </c>
      <c r="AK342" s="245">
        <v>47000</v>
      </c>
      <c r="AL342" s="245">
        <v>85000</v>
      </c>
      <c r="AM342" s="245"/>
      <c r="AN342" s="245"/>
      <c r="AO342" s="245">
        <v>1067935.83</v>
      </c>
      <c r="AP342" s="232">
        <v>670195.27</v>
      </c>
      <c r="AQ342" s="232">
        <v>375775.49</v>
      </c>
      <c r="AR342" s="245"/>
      <c r="AS342" s="245">
        <v>2525</v>
      </c>
      <c r="AT342" s="245">
        <v>201062.96</v>
      </c>
      <c r="AU342" s="245">
        <v>53044</v>
      </c>
      <c r="AV342" s="232">
        <v>22510.99</v>
      </c>
      <c r="AW342" s="232"/>
      <c r="AX342" s="245"/>
      <c r="AY342" s="245">
        <v>469359.89</v>
      </c>
      <c r="AZ342" s="245">
        <v>67440.94</v>
      </c>
      <c r="BA342" s="245">
        <v>17393.68</v>
      </c>
      <c r="BB342" s="245">
        <v>2151532.9500000002</v>
      </c>
      <c r="BC342" s="245">
        <v>16744046.74</v>
      </c>
      <c r="BD342" s="245">
        <v>14755831.84</v>
      </c>
      <c r="BE342" s="245">
        <v>2018214.9</v>
      </c>
      <c r="BF342" s="232">
        <v>-30000</v>
      </c>
      <c r="BG342" s="245"/>
      <c r="BH342" s="245">
        <v>5427484.8300000001</v>
      </c>
      <c r="BI342" s="245">
        <v>770512</v>
      </c>
      <c r="BJ342" s="245">
        <v>2957277.83</v>
      </c>
      <c r="BK342" s="245">
        <v>1699695</v>
      </c>
      <c r="BL342" s="174">
        <v>681221</v>
      </c>
      <c r="BM342" s="174">
        <v>1732034.62</v>
      </c>
      <c r="BN342" s="175"/>
      <c r="BO342" s="174">
        <v>581088.04</v>
      </c>
      <c r="BP342" s="174">
        <v>6799889.4100000001</v>
      </c>
      <c r="BQ342" s="175"/>
      <c r="BR342" s="175"/>
    </row>
    <row r="343" spans="1:70" ht="11.25" hidden="1" customHeight="1" outlineLevel="2" x14ac:dyDescent="0.2">
      <c r="A343" s="246" t="s">
        <v>1094</v>
      </c>
      <c r="B343" s="225">
        <v>70</v>
      </c>
      <c r="C343" s="225">
        <v>560</v>
      </c>
      <c r="D343" s="226">
        <v>81246.13</v>
      </c>
      <c r="E343" s="226">
        <v>895920.06</v>
      </c>
      <c r="F343" s="247"/>
      <c r="G343" s="226">
        <v>370902.4</v>
      </c>
      <c r="H343" s="247"/>
      <c r="I343" s="226">
        <v>7586.64</v>
      </c>
      <c r="J343" s="247"/>
      <c r="K343" s="247"/>
      <c r="L343" s="247"/>
      <c r="M343" s="226">
        <v>18545.11</v>
      </c>
      <c r="N343" s="226">
        <v>58353.72</v>
      </c>
      <c r="O343" s="247"/>
      <c r="P343" s="226">
        <v>23602.880000000001</v>
      </c>
      <c r="Q343" s="247"/>
      <c r="R343" s="247"/>
      <c r="S343" s="247"/>
      <c r="T343" s="247"/>
      <c r="U343" s="247"/>
      <c r="V343" s="226">
        <v>161467.29999999999</v>
      </c>
      <c r="W343" s="226">
        <v>4721.03</v>
      </c>
      <c r="X343" s="247"/>
      <c r="Y343" s="247"/>
      <c r="Z343" s="247"/>
      <c r="AA343" s="226">
        <v>59007.199999999997</v>
      </c>
      <c r="AB343" s="247"/>
      <c r="AC343" s="247"/>
      <c r="AD343" s="247"/>
      <c r="AE343" s="247"/>
      <c r="AF343" s="247"/>
      <c r="AG343" s="226">
        <v>49561</v>
      </c>
      <c r="AH343" s="247"/>
      <c r="AI343" s="247"/>
      <c r="AJ343" s="226">
        <v>215638.31</v>
      </c>
      <c r="AK343" s="226">
        <v>5000</v>
      </c>
      <c r="AL343" s="226">
        <v>5000</v>
      </c>
      <c r="AM343" s="247"/>
      <c r="AN343" s="226">
        <v>137729.26</v>
      </c>
      <c r="AO343" s="247"/>
      <c r="AP343" s="247"/>
      <c r="AQ343" s="247"/>
      <c r="AR343" s="247"/>
      <c r="AS343" s="226">
        <v>5504.05</v>
      </c>
      <c r="AT343" s="226">
        <v>1192</v>
      </c>
      <c r="AU343" s="247"/>
      <c r="AV343" s="247"/>
      <c r="AW343" s="247"/>
      <c r="AX343" s="247"/>
      <c r="AY343" s="247"/>
      <c r="AZ343" s="247"/>
      <c r="BA343" s="226">
        <v>61213</v>
      </c>
      <c r="BB343" s="226">
        <v>379674.98</v>
      </c>
      <c r="BC343" s="226">
        <v>356346.31</v>
      </c>
      <c r="BD343" s="226">
        <v>23328.67</v>
      </c>
      <c r="BE343" s="247"/>
      <c r="BF343" s="247"/>
      <c r="BG343" s="226">
        <v>98062.84</v>
      </c>
      <c r="BH343" s="226">
        <v>52337.11</v>
      </c>
      <c r="BI343" s="247"/>
      <c r="BJ343" s="226">
        <v>33054.11</v>
      </c>
      <c r="BK343" s="226">
        <v>19283</v>
      </c>
      <c r="BL343" s="180">
        <v>612130</v>
      </c>
      <c r="BM343" s="180">
        <v>61213</v>
      </c>
      <c r="BN343" s="181"/>
      <c r="BO343" s="180">
        <v>380917</v>
      </c>
      <c r="BP343" s="180">
        <v>170000</v>
      </c>
      <c r="BQ343" s="181"/>
      <c r="BR343" s="181"/>
    </row>
    <row r="344" spans="1:70" ht="11.25" hidden="1" customHeight="1" outlineLevel="2" x14ac:dyDescent="0.2">
      <c r="A344" s="246" t="s">
        <v>527</v>
      </c>
      <c r="B344" s="225">
        <v>74</v>
      </c>
      <c r="C344" s="225">
        <v>592</v>
      </c>
      <c r="D344" s="226">
        <v>60330.82</v>
      </c>
      <c r="E344" s="226">
        <v>559050.49</v>
      </c>
      <c r="F344" s="247"/>
      <c r="G344" s="226">
        <v>338087.52</v>
      </c>
      <c r="H344" s="247"/>
      <c r="I344" s="247"/>
      <c r="J344" s="247"/>
      <c r="K344" s="247"/>
      <c r="L344" s="247"/>
      <c r="M344" s="226">
        <v>33808.76</v>
      </c>
      <c r="N344" s="226">
        <v>19678.349999999999</v>
      </c>
      <c r="O344" s="247"/>
      <c r="P344" s="226">
        <v>21946.04</v>
      </c>
      <c r="Q344" s="247"/>
      <c r="R344" s="247"/>
      <c r="S344" s="247"/>
      <c r="T344" s="247"/>
      <c r="U344" s="247"/>
      <c r="V344" s="226">
        <v>7110.52</v>
      </c>
      <c r="W344" s="226">
        <v>5093.18</v>
      </c>
      <c r="X344" s="247"/>
      <c r="Y344" s="247"/>
      <c r="Z344" s="247"/>
      <c r="AA344" s="226">
        <v>54865.08</v>
      </c>
      <c r="AB344" s="247"/>
      <c r="AC344" s="247"/>
      <c r="AD344" s="247"/>
      <c r="AE344" s="247"/>
      <c r="AF344" s="247"/>
      <c r="AG344" s="226">
        <v>30398</v>
      </c>
      <c r="AH344" s="247"/>
      <c r="AI344" s="247"/>
      <c r="AJ344" s="226">
        <v>66584.289999999994</v>
      </c>
      <c r="AK344" s="226">
        <v>2000</v>
      </c>
      <c r="AL344" s="226">
        <v>1000</v>
      </c>
      <c r="AM344" s="226">
        <v>17244.77</v>
      </c>
      <c r="AN344" s="247"/>
      <c r="AO344" s="247"/>
      <c r="AP344" s="247"/>
      <c r="AQ344" s="247"/>
      <c r="AR344" s="247"/>
      <c r="AS344" s="226">
        <v>3548.88</v>
      </c>
      <c r="AT344" s="226">
        <v>1192</v>
      </c>
      <c r="AU344" s="226">
        <v>2487.09</v>
      </c>
      <c r="AV344" s="247"/>
      <c r="AW344" s="247"/>
      <c r="AX344" s="247"/>
      <c r="AY344" s="247"/>
      <c r="AZ344" s="226">
        <v>1061.79</v>
      </c>
      <c r="BA344" s="226">
        <v>38049.760000000002</v>
      </c>
      <c r="BB344" s="226">
        <v>298829.63</v>
      </c>
      <c r="BC344" s="226">
        <v>271471.43</v>
      </c>
      <c r="BD344" s="226">
        <v>27358.2</v>
      </c>
      <c r="BE344" s="247"/>
      <c r="BF344" s="247"/>
      <c r="BG344" s="226">
        <v>75414.429999999993</v>
      </c>
      <c r="BH344" s="226">
        <v>38239.54</v>
      </c>
      <c r="BI344" s="226">
        <v>5707</v>
      </c>
      <c r="BJ344" s="226">
        <v>20546.54</v>
      </c>
      <c r="BK344" s="226">
        <v>11986</v>
      </c>
      <c r="BL344" s="180">
        <v>208049.76</v>
      </c>
      <c r="BM344" s="180">
        <v>38049.760000000002</v>
      </c>
      <c r="BN344" s="181"/>
      <c r="BO344" s="181"/>
      <c r="BP344" s="180">
        <v>170000</v>
      </c>
      <c r="BQ344" s="181"/>
      <c r="BR344" s="181"/>
    </row>
    <row r="345" spans="1:70" ht="11.25" hidden="1" customHeight="1" outlineLevel="2" x14ac:dyDescent="0.2">
      <c r="A345" s="246" t="s">
        <v>528</v>
      </c>
      <c r="B345" s="225">
        <v>57</v>
      </c>
      <c r="C345" s="225">
        <v>610</v>
      </c>
      <c r="D345" s="226">
        <v>62290.96</v>
      </c>
      <c r="E345" s="226">
        <v>607669.94999999995</v>
      </c>
      <c r="F345" s="247"/>
      <c r="G345" s="226">
        <v>305453.96000000002</v>
      </c>
      <c r="H345" s="247"/>
      <c r="I345" s="247"/>
      <c r="J345" s="247"/>
      <c r="K345" s="226">
        <v>4247.22</v>
      </c>
      <c r="L345" s="226">
        <v>28474.32</v>
      </c>
      <c r="M345" s="226">
        <v>30545.4</v>
      </c>
      <c r="N345" s="226">
        <v>15274.01</v>
      </c>
      <c r="O345" s="247"/>
      <c r="P345" s="226">
        <v>18682.68</v>
      </c>
      <c r="Q345" s="247"/>
      <c r="R345" s="247"/>
      <c r="S345" s="247"/>
      <c r="T345" s="247"/>
      <c r="U345" s="247"/>
      <c r="V345" s="226">
        <v>10285.9</v>
      </c>
      <c r="W345" s="226">
        <v>5185.2299999999996</v>
      </c>
      <c r="X345" s="247"/>
      <c r="Y345" s="247"/>
      <c r="Z345" s="247"/>
      <c r="AA345" s="226">
        <v>46707.19</v>
      </c>
      <c r="AB345" s="247"/>
      <c r="AC345" s="247"/>
      <c r="AD345" s="247"/>
      <c r="AE345" s="247"/>
      <c r="AF345" s="247"/>
      <c r="AG345" s="226">
        <v>24751</v>
      </c>
      <c r="AH345" s="247"/>
      <c r="AI345" s="247"/>
      <c r="AJ345" s="226">
        <v>61138.63</v>
      </c>
      <c r="AK345" s="226">
        <v>2000</v>
      </c>
      <c r="AL345" s="247"/>
      <c r="AM345" s="226">
        <v>15320.53</v>
      </c>
      <c r="AN345" s="247"/>
      <c r="AO345" s="247"/>
      <c r="AP345" s="247"/>
      <c r="AQ345" s="247"/>
      <c r="AR345" s="247"/>
      <c r="AS345" s="226">
        <v>3357.2</v>
      </c>
      <c r="AT345" s="226">
        <v>1192</v>
      </c>
      <c r="AU345" s="226">
        <v>2206.23</v>
      </c>
      <c r="AV345" s="247"/>
      <c r="AW345" s="247"/>
      <c r="AX345" s="247"/>
      <c r="AY345" s="247"/>
      <c r="AZ345" s="226">
        <v>1150.97</v>
      </c>
      <c r="BA345" s="226">
        <v>35911.699999999997</v>
      </c>
      <c r="BB345" s="226">
        <v>287666.46999999997</v>
      </c>
      <c r="BC345" s="226">
        <v>265390.57</v>
      </c>
      <c r="BD345" s="226">
        <v>22275.9</v>
      </c>
      <c r="BE345" s="247"/>
      <c r="BF345" s="247"/>
      <c r="BG345" s="226">
        <v>72602.850000000006</v>
      </c>
      <c r="BH345" s="226">
        <v>36091.51</v>
      </c>
      <c r="BI345" s="226">
        <v>5387</v>
      </c>
      <c r="BJ345" s="226">
        <v>19391.509999999998</v>
      </c>
      <c r="BK345" s="226">
        <v>11313</v>
      </c>
      <c r="BL345" s="180">
        <v>205911.7</v>
      </c>
      <c r="BM345" s="180">
        <v>35911.699999999997</v>
      </c>
      <c r="BN345" s="181"/>
      <c r="BO345" s="181"/>
      <c r="BP345" s="180">
        <v>170000</v>
      </c>
      <c r="BQ345" s="181"/>
      <c r="BR345" s="181"/>
    </row>
    <row r="346" spans="1:70" ht="11.25" hidden="1" customHeight="1" outlineLevel="2" x14ac:dyDescent="0.2">
      <c r="A346" s="246" t="s">
        <v>529</v>
      </c>
      <c r="B346" s="225">
        <v>62</v>
      </c>
      <c r="C346" s="225">
        <v>664</v>
      </c>
      <c r="D346" s="226">
        <v>67392.25</v>
      </c>
      <c r="E346" s="226">
        <v>556998.46</v>
      </c>
      <c r="F346" s="247"/>
      <c r="G346" s="226">
        <v>265323.59999999998</v>
      </c>
      <c r="H346" s="247"/>
      <c r="I346" s="247"/>
      <c r="J346" s="247"/>
      <c r="K346" s="226">
        <v>4644.53</v>
      </c>
      <c r="L346" s="226">
        <v>36161.040000000001</v>
      </c>
      <c r="M346" s="226">
        <v>25643.31</v>
      </c>
      <c r="N346" s="247"/>
      <c r="O346" s="247"/>
      <c r="P346" s="226">
        <v>21787.93</v>
      </c>
      <c r="Q346" s="247"/>
      <c r="R346" s="247"/>
      <c r="S346" s="247"/>
      <c r="T346" s="247"/>
      <c r="U346" s="247"/>
      <c r="V346" s="226">
        <v>4600.6899999999996</v>
      </c>
      <c r="W346" s="226">
        <v>5522.73</v>
      </c>
      <c r="X346" s="247"/>
      <c r="Y346" s="247"/>
      <c r="Z346" s="247"/>
      <c r="AA346" s="226">
        <v>54469.81</v>
      </c>
      <c r="AB346" s="247"/>
      <c r="AC346" s="247"/>
      <c r="AD346" s="247"/>
      <c r="AE346" s="247"/>
      <c r="AF346" s="247"/>
      <c r="AG346" s="226">
        <v>27066</v>
      </c>
      <c r="AH346" s="247"/>
      <c r="AI346" s="247"/>
      <c r="AJ346" s="226">
        <v>64313.23</v>
      </c>
      <c r="AK346" s="226">
        <v>2000</v>
      </c>
      <c r="AL346" s="247"/>
      <c r="AM346" s="226">
        <v>18200.89</v>
      </c>
      <c r="AN346" s="247"/>
      <c r="AO346" s="247"/>
      <c r="AP346" s="247"/>
      <c r="AQ346" s="247"/>
      <c r="AR346" s="247"/>
      <c r="AS346" s="226">
        <v>3808.24</v>
      </c>
      <c r="AT346" s="226">
        <v>1192</v>
      </c>
      <c r="AU346" s="247"/>
      <c r="AV346" s="247"/>
      <c r="AW346" s="247"/>
      <c r="AX346" s="247"/>
      <c r="AY346" s="247"/>
      <c r="AZ346" s="247"/>
      <c r="BA346" s="226">
        <v>39112.1</v>
      </c>
      <c r="BB346" s="226">
        <v>316168.09999999998</v>
      </c>
      <c r="BC346" s="226">
        <v>291808.7</v>
      </c>
      <c r="BD346" s="226">
        <v>24359.4</v>
      </c>
      <c r="BE346" s="247"/>
      <c r="BF346" s="247"/>
      <c r="BG346" s="226">
        <v>78031.899999999994</v>
      </c>
      <c r="BH346" s="226">
        <v>39307.839999999997</v>
      </c>
      <c r="BI346" s="226">
        <v>5867</v>
      </c>
      <c r="BJ346" s="226">
        <v>21120.84</v>
      </c>
      <c r="BK346" s="226">
        <v>12320</v>
      </c>
      <c r="BL346" s="180">
        <v>209112.1</v>
      </c>
      <c r="BM346" s="180">
        <v>39112.1</v>
      </c>
      <c r="BN346" s="181"/>
      <c r="BO346" s="181"/>
      <c r="BP346" s="180">
        <v>170000</v>
      </c>
      <c r="BQ346" s="181"/>
      <c r="BR346" s="181"/>
    </row>
    <row r="347" spans="1:70" ht="11.25" hidden="1" customHeight="1" outlineLevel="2" x14ac:dyDescent="0.2">
      <c r="A347" s="246" t="s">
        <v>1095</v>
      </c>
      <c r="B347" s="225">
        <v>68</v>
      </c>
      <c r="C347" s="225">
        <v>544</v>
      </c>
      <c r="D347" s="226">
        <v>72290.53</v>
      </c>
      <c r="E347" s="226">
        <v>613303.68000000005</v>
      </c>
      <c r="F347" s="247"/>
      <c r="G347" s="226">
        <v>274747.2</v>
      </c>
      <c r="H347" s="225">
        <v>981.24</v>
      </c>
      <c r="I347" s="226">
        <v>3924.96</v>
      </c>
      <c r="J347" s="247"/>
      <c r="K347" s="247"/>
      <c r="L347" s="247"/>
      <c r="M347" s="226">
        <v>27474.73</v>
      </c>
      <c r="N347" s="226">
        <v>67194.710000000006</v>
      </c>
      <c r="O347" s="247"/>
      <c r="P347" s="226">
        <v>17793.16</v>
      </c>
      <c r="Q347" s="247"/>
      <c r="R347" s="247"/>
      <c r="S347" s="247"/>
      <c r="T347" s="247"/>
      <c r="U347" s="247"/>
      <c r="V347" s="226">
        <v>87827</v>
      </c>
      <c r="W347" s="226">
        <v>4706.59</v>
      </c>
      <c r="X347" s="247"/>
      <c r="Y347" s="247"/>
      <c r="Z347" s="247"/>
      <c r="AA347" s="226">
        <v>44482.879999999997</v>
      </c>
      <c r="AB347" s="247"/>
      <c r="AC347" s="247"/>
      <c r="AD347" s="247"/>
      <c r="AE347" s="247"/>
      <c r="AF347" s="247"/>
      <c r="AG347" s="247"/>
      <c r="AH347" s="247"/>
      <c r="AI347" s="247"/>
      <c r="AJ347" s="226">
        <v>70572.23</v>
      </c>
      <c r="AK347" s="226">
        <v>2000</v>
      </c>
      <c r="AL347" s="247"/>
      <c r="AM347" s="226">
        <v>19644.400000000001</v>
      </c>
      <c r="AN347" s="247"/>
      <c r="AO347" s="247"/>
      <c r="AP347" s="247"/>
      <c r="AQ347" s="247"/>
      <c r="AR347" s="247"/>
      <c r="AS347" s="226">
        <v>3509.92</v>
      </c>
      <c r="AT347" s="226">
        <v>1192</v>
      </c>
      <c r="AU347" s="226">
        <v>2789.33</v>
      </c>
      <c r="AV347" s="247"/>
      <c r="AW347" s="247"/>
      <c r="AX347" s="247"/>
      <c r="AY347" s="247"/>
      <c r="AZ347" s="225">
        <v>720.59</v>
      </c>
      <c r="BA347" s="226">
        <v>40715.99</v>
      </c>
      <c r="BB347" s="226">
        <v>317466.05</v>
      </c>
      <c r="BC347" s="226">
        <v>317466.05</v>
      </c>
      <c r="BD347" s="247"/>
      <c r="BE347" s="247"/>
      <c r="BF347" s="247"/>
      <c r="BG347" s="226">
        <v>91412.24</v>
      </c>
      <c r="BH347" s="226">
        <v>40919.17</v>
      </c>
      <c r="BI347" s="226">
        <v>6107</v>
      </c>
      <c r="BJ347" s="226">
        <v>21986.17</v>
      </c>
      <c r="BK347" s="226">
        <v>12826</v>
      </c>
      <c r="BL347" s="180">
        <v>210715.99</v>
      </c>
      <c r="BM347" s="180">
        <v>40715.99</v>
      </c>
      <c r="BN347" s="181"/>
      <c r="BO347" s="181"/>
      <c r="BP347" s="180">
        <v>170000</v>
      </c>
      <c r="BQ347" s="181"/>
      <c r="BR347" s="181"/>
    </row>
    <row r="348" spans="1:70" ht="11.25" hidden="1" customHeight="1" outlineLevel="2" x14ac:dyDescent="0.2">
      <c r="A348" s="246" t="s">
        <v>530</v>
      </c>
      <c r="B348" s="225">
        <v>79</v>
      </c>
      <c r="C348" s="225">
        <v>632</v>
      </c>
      <c r="D348" s="226">
        <v>100963.38</v>
      </c>
      <c r="E348" s="226">
        <v>944152.42</v>
      </c>
      <c r="F348" s="247"/>
      <c r="G348" s="226">
        <v>375379.20000000001</v>
      </c>
      <c r="H348" s="247"/>
      <c r="I348" s="226">
        <v>35562.239999999998</v>
      </c>
      <c r="J348" s="226">
        <v>38054.400000000001</v>
      </c>
      <c r="K348" s="247"/>
      <c r="L348" s="247"/>
      <c r="M348" s="226">
        <v>37537.910000000003</v>
      </c>
      <c r="N348" s="247">
        <v>37875</v>
      </c>
      <c r="O348" s="247"/>
      <c r="P348" s="226">
        <v>24103.29</v>
      </c>
      <c r="Q348" s="247"/>
      <c r="R348" s="226">
        <v>90812.800000000003</v>
      </c>
      <c r="S348" s="226">
        <v>34928</v>
      </c>
      <c r="T348" s="247"/>
      <c r="U348" s="247"/>
      <c r="V348" s="226">
        <v>64620.94</v>
      </c>
      <c r="W348" s="226">
        <v>4185</v>
      </c>
      <c r="X348" s="247"/>
      <c r="Y348" s="247"/>
      <c r="Z348" s="226">
        <v>15000</v>
      </c>
      <c r="AA348" s="226">
        <v>60258.239999999998</v>
      </c>
      <c r="AB348" s="247"/>
      <c r="AC348" s="247"/>
      <c r="AD348" s="247"/>
      <c r="AE348" s="247"/>
      <c r="AF348" s="247"/>
      <c r="AG348" s="226">
        <v>40501</v>
      </c>
      <c r="AH348" s="247"/>
      <c r="AI348" s="247"/>
      <c r="AJ348" s="226">
        <v>158952.4</v>
      </c>
      <c r="AK348" s="226">
        <v>3000</v>
      </c>
      <c r="AL348" s="226">
        <v>1000</v>
      </c>
      <c r="AM348" s="226">
        <v>42371.61</v>
      </c>
      <c r="AN348" s="247"/>
      <c r="AO348" s="247"/>
      <c r="AP348" s="247"/>
      <c r="AQ348" s="247"/>
      <c r="AR348" s="247"/>
      <c r="AS348" s="226">
        <v>5800.43</v>
      </c>
      <c r="AT348" s="226">
        <v>1192</v>
      </c>
      <c r="AU348" s="247"/>
      <c r="AV348" s="247"/>
      <c r="AW348" s="247"/>
      <c r="AX348" s="226">
        <v>39619.9</v>
      </c>
      <c r="AY348" s="247"/>
      <c r="AZ348" s="247"/>
      <c r="BA348" s="226">
        <v>65968.460000000006</v>
      </c>
      <c r="BB348" s="226">
        <v>479590.88</v>
      </c>
      <c r="BC348" s="226">
        <v>338329.98</v>
      </c>
      <c r="BD348" s="226">
        <v>141260.9</v>
      </c>
      <c r="BE348" s="247"/>
      <c r="BF348" s="247"/>
      <c r="BG348" s="226">
        <v>122104.66</v>
      </c>
      <c r="BH348" s="226">
        <v>66298.039999999994</v>
      </c>
      <c r="BI348" s="226">
        <v>9895</v>
      </c>
      <c r="BJ348" s="226">
        <v>35624.04</v>
      </c>
      <c r="BK348" s="226">
        <v>20779</v>
      </c>
      <c r="BL348" s="180">
        <v>235968.46</v>
      </c>
      <c r="BM348" s="180">
        <v>65968.460000000006</v>
      </c>
      <c r="BN348" s="181"/>
      <c r="BO348" s="181"/>
      <c r="BP348" s="180">
        <v>170000</v>
      </c>
      <c r="BQ348" s="181"/>
      <c r="BR348" s="181"/>
    </row>
    <row r="349" spans="1:70" ht="11.25" hidden="1" customHeight="1" outlineLevel="2" x14ac:dyDescent="0.2">
      <c r="A349" s="246" t="s">
        <v>531</v>
      </c>
      <c r="B349" s="225">
        <v>61</v>
      </c>
      <c r="C349" s="225">
        <v>658.8</v>
      </c>
      <c r="D349" s="226">
        <v>73781.179999999993</v>
      </c>
      <c r="E349" s="226">
        <v>550062.02</v>
      </c>
      <c r="F349" s="247"/>
      <c r="G349" s="226">
        <v>303816.96000000002</v>
      </c>
      <c r="H349" s="247"/>
      <c r="I349" s="247"/>
      <c r="J349" s="247"/>
      <c r="K349" s="226">
        <v>6945.09</v>
      </c>
      <c r="L349" s="226">
        <v>62283.92</v>
      </c>
      <c r="M349" s="226">
        <v>21194.79</v>
      </c>
      <c r="N349" s="247"/>
      <c r="O349" s="247"/>
      <c r="P349" s="226">
        <v>21491.14</v>
      </c>
      <c r="Q349" s="247"/>
      <c r="R349" s="247"/>
      <c r="S349" s="247"/>
      <c r="T349" s="247"/>
      <c r="U349" s="247"/>
      <c r="V349" s="226">
        <v>4725.3100000000004</v>
      </c>
      <c r="W349" s="226">
        <v>5490</v>
      </c>
      <c r="X349" s="247"/>
      <c r="Y349" s="247"/>
      <c r="Z349" s="247"/>
      <c r="AA349" s="226">
        <v>53727.85</v>
      </c>
      <c r="AB349" s="247"/>
      <c r="AC349" s="247"/>
      <c r="AD349" s="247"/>
      <c r="AE349" s="247"/>
      <c r="AF349" s="247"/>
      <c r="AG349" s="226">
        <v>27066</v>
      </c>
      <c r="AH349" s="247"/>
      <c r="AI349" s="247"/>
      <c r="AJ349" s="226">
        <v>61726.080000000002</v>
      </c>
      <c r="AK349" s="247"/>
      <c r="AL349" s="247"/>
      <c r="AM349" s="226">
        <v>17938.03</v>
      </c>
      <c r="AN349" s="247"/>
      <c r="AO349" s="247"/>
      <c r="AP349" s="247"/>
      <c r="AQ349" s="247"/>
      <c r="AR349" s="247"/>
      <c r="AS349" s="226">
        <v>3776.02</v>
      </c>
      <c r="AT349" s="226">
        <v>1192</v>
      </c>
      <c r="AU349" s="247"/>
      <c r="AV349" s="247"/>
      <c r="AW349" s="247"/>
      <c r="AX349" s="247"/>
      <c r="AY349" s="247"/>
      <c r="AZ349" s="247"/>
      <c r="BA349" s="226">
        <v>38820.03</v>
      </c>
      <c r="BB349" s="226">
        <v>324193.7</v>
      </c>
      <c r="BC349" s="226">
        <v>299834.3</v>
      </c>
      <c r="BD349" s="226">
        <v>24359.4</v>
      </c>
      <c r="BE349" s="247"/>
      <c r="BF349" s="247"/>
      <c r="BG349" s="226">
        <v>76061.66</v>
      </c>
      <c r="BH349" s="226">
        <v>39015.120000000003</v>
      </c>
      <c r="BI349" s="226">
        <v>5824</v>
      </c>
      <c r="BJ349" s="226">
        <v>20963.12</v>
      </c>
      <c r="BK349" s="226">
        <v>12228</v>
      </c>
      <c r="BL349" s="180">
        <v>208820.03</v>
      </c>
      <c r="BM349" s="180">
        <v>38820.03</v>
      </c>
      <c r="BN349" s="181"/>
      <c r="BO349" s="181"/>
      <c r="BP349" s="180">
        <v>170000</v>
      </c>
      <c r="BQ349" s="181"/>
      <c r="BR349" s="181"/>
    </row>
    <row r="350" spans="1:70" ht="11.25" hidden="1" customHeight="1" outlineLevel="2" x14ac:dyDescent="0.2">
      <c r="A350" s="246" t="s">
        <v>532</v>
      </c>
      <c r="B350" s="225">
        <v>65</v>
      </c>
      <c r="C350" s="225">
        <v>696.4</v>
      </c>
      <c r="D350" s="226">
        <v>67243.67</v>
      </c>
      <c r="E350" s="226">
        <v>632285.31999999995</v>
      </c>
      <c r="F350" s="247"/>
      <c r="G350" s="226">
        <v>302618.59999999998</v>
      </c>
      <c r="H350" s="247"/>
      <c r="I350" s="247"/>
      <c r="J350" s="247"/>
      <c r="K350" s="226">
        <v>5298.69</v>
      </c>
      <c r="L350" s="226">
        <v>35586.31</v>
      </c>
      <c r="M350" s="226">
        <v>30261.87</v>
      </c>
      <c r="N350" s="247">
        <v>20326.8</v>
      </c>
      <c r="O350" s="247"/>
      <c r="P350" s="226">
        <v>22847.67</v>
      </c>
      <c r="Q350" s="247"/>
      <c r="R350" s="247"/>
      <c r="S350" s="247"/>
      <c r="T350" s="247"/>
      <c r="U350" s="247"/>
      <c r="V350" s="226">
        <v>4821.12</v>
      </c>
      <c r="W350" s="226">
        <v>5775.86</v>
      </c>
      <c r="X350" s="247"/>
      <c r="Y350" s="247"/>
      <c r="Z350" s="247"/>
      <c r="AA350" s="226">
        <v>57119.16</v>
      </c>
      <c r="AB350" s="247"/>
      <c r="AC350" s="247"/>
      <c r="AD350" s="247"/>
      <c r="AE350" s="247"/>
      <c r="AF350" s="247"/>
      <c r="AG350" s="226">
        <v>27066</v>
      </c>
      <c r="AH350" s="247"/>
      <c r="AI350" s="247"/>
      <c r="AJ350" s="226">
        <v>91056.04</v>
      </c>
      <c r="AK350" s="226">
        <v>2000</v>
      </c>
      <c r="AL350" s="247"/>
      <c r="AM350" s="226">
        <v>19885.52</v>
      </c>
      <c r="AN350" s="247"/>
      <c r="AO350" s="247"/>
      <c r="AP350" s="247"/>
      <c r="AQ350" s="247"/>
      <c r="AR350" s="247"/>
      <c r="AS350" s="226">
        <v>3992.41</v>
      </c>
      <c r="AT350" s="226">
        <v>1192</v>
      </c>
      <c r="AU350" s="247"/>
      <c r="AV350" s="247"/>
      <c r="AW350" s="247"/>
      <c r="AX350" s="226">
        <v>23002.2</v>
      </c>
      <c r="AY350" s="247"/>
      <c r="AZ350" s="247"/>
      <c r="BA350" s="226">
        <v>40983.910000000003</v>
      </c>
      <c r="BB350" s="226">
        <v>312430.23</v>
      </c>
      <c r="BC350" s="226">
        <v>288070.83</v>
      </c>
      <c r="BD350" s="226">
        <v>24359.4</v>
      </c>
      <c r="BE350" s="247"/>
      <c r="BF350" s="247"/>
      <c r="BG350" s="226">
        <v>73596.479999999996</v>
      </c>
      <c r="BH350" s="226">
        <v>41188.239999999998</v>
      </c>
      <c r="BI350" s="226">
        <v>6147</v>
      </c>
      <c r="BJ350" s="226">
        <v>22131.24</v>
      </c>
      <c r="BK350" s="226">
        <v>12910</v>
      </c>
      <c r="BL350" s="180">
        <v>210983.91</v>
      </c>
      <c r="BM350" s="180">
        <v>40983.910000000003</v>
      </c>
      <c r="BN350" s="181"/>
      <c r="BO350" s="181"/>
      <c r="BP350" s="180">
        <v>170000</v>
      </c>
      <c r="BQ350" s="181"/>
      <c r="BR350" s="181"/>
    </row>
    <row r="351" spans="1:70" ht="11.25" hidden="1" customHeight="1" outlineLevel="2" x14ac:dyDescent="0.2">
      <c r="A351" s="246" t="s">
        <v>533</v>
      </c>
      <c r="B351" s="225">
        <v>79</v>
      </c>
      <c r="C351" s="225">
        <v>632</v>
      </c>
      <c r="D351" s="226">
        <v>26578.23</v>
      </c>
      <c r="E351" s="226">
        <v>138217.74</v>
      </c>
      <c r="F351" s="247"/>
      <c r="G351" s="226">
        <v>85983.12</v>
      </c>
      <c r="H351" s="226"/>
      <c r="I351" s="226"/>
      <c r="J351" s="247"/>
      <c r="K351" s="247"/>
      <c r="L351" s="247">
        <v>9329.6</v>
      </c>
      <c r="M351" s="226">
        <v>5634.78</v>
      </c>
      <c r="N351" s="247"/>
      <c r="O351" s="247"/>
      <c r="P351" s="226">
        <v>23428.880000000001</v>
      </c>
      <c r="Q351" s="247"/>
      <c r="R351" s="247"/>
      <c r="S351" s="247"/>
      <c r="T351" s="247"/>
      <c r="U351" s="247"/>
      <c r="V351" s="226">
        <v>105312.77</v>
      </c>
      <c r="W351" s="226">
        <v>5400</v>
      </c>
      <c r="X351" s="247"/>
      <c r="Y351" s="247"/>
      <c r="Z351" s="247"/>
      <c r="AA351" s="226">
        <v>58572.18</v>
      </c>
      <c r="AB351" s="247"/>
      <c r="AC351" s="247"/>
      <c r="AD351" s="247"/>
      <c r="AE351" s="247"/>
      <c r="AF351" s="247"/>
      <c r="AG351" s="226">
        <v>30398</v>
      </c>
      <c r="AH351" s="247"/>
      <c r="AI351" s="247"/>
      <c r="AJ351" s="226">
        <v>92017.85</v>
      </c>
      <c r="AK351" s="226">
        <v>2000</v>
      </c>
      <c r="AL351" s="226">
        <v>1000</v>
      </c>
      <c r="AM351" s="226">
        <v>27976.21</v>
      </c>
      <c r="AN351" s="247"/>
      <c r="AO351" s="247"/>
      <c r="AP351" s="247"/>
      <c r="AQ351" s="247"/>
      <c r="AR351" s="247"/>
      <c r="AS351" s="226">
        <v>4938.04</v>
      </c>
      <c r="AT351" s="226">
        <v>1192</v>
      </c>
      <c r="AU351" s="226">
        <v>3381.23</v>
      </c>
      <c r="AV351" s="247"/>
      <c r="AW351" s="247"/>
      <c r="AX351" s="247"/>
      <c r="AY351" s="247"/>
      <c r="AZ351" s="226">
        <v>1556.81</v>
      </c>
      <c r="BA351" s="226">
        <v>49973.56</v>
      </c>
      <c r="BB351" s="226">
        <v>335714.38</v>
      </c>
      <c r="BC351" s="226">
        <v>308356.18</v>
      </c>
      <c r="BD351" s="226">
        <v>27358.2</v>
      </c>
      <c r="BE351" s="247"/>
      <c r="BF351" s="247"/>
      <c r="BG351" s="226">
        <v>98581.64</v>
      </c>
      <c r="BH351" s="226">
        <v>50223.4</v>
      </c>
      <c r="BI351" s="226">
        <v>7496</v>
      </c>
      <c r="BJ351" s="226">
        <v>26985.4</v>
      </c>
      <c r="BK351" s="226">
        <v>15742</v>
      </c>
      <c r="BL351" s="180">
        <v>219973.56</v>
      </c>
      <c r="BM351" s="180">
        <v>49973.56</v>
      </c>
      <c r="BN351" s="181"/>
      <c r="BO351" s="181"/>
      <c r="BP351" s="180">
        <v>170000</v>
      </c>
      <c r="BQ351" s="181"/>
      <c r="BR351" s="181"/>
    </row>
    <row r="352" spans="1:70" ht="11.25" hidden="1" customHeight="1" outlineLevel="2" x14ac:dyDescent="0.2">
      <c r="A352" s="246" t="s">
        <v>534</v>
      </c>
      <c r="B352" s="225">
        <v>63</v>
      </c>
      <c r="C352" s="225">
        <v>504</v>
      </c>
      <c r="D352" s="226">
        <v>30892.65</v>
      </c>
      <c r="E352" s="226">
        <v>725105.62</v>
      </c>
      <c r="F352" s="247"/>
      <c r="G352" s="226">
        <v>332156.15999999997</v>
      </c>
      <c r="H352" s="247">
        <v>1112.1300000000001</v>
      </c>
      <c r="I352" s="226">
        <v>17794.080000000002</v>
      </c>
      <c r="J352" s="247"/>
      <c r="K352" s="247"/>
      <c r="L352" s="247"/>
      <c r="M352" s="226">
        <v>33215.620000000003</v>
      </c>
      <c r="N352" s="247">
        <v>37243.29</v>
      </c>
      <c r="O352" s="247"/>
      <c r="P352" s="226">
        <v>21242.6</v>
      </c>
      <c r="Q352" s="247"/>
      <c r="R352" s="247"/>
      <c r="S352" s="247"/>
      <c r="T352" s="247"/>
      <c r="U352" s="247"/>
      <c r="V352" s="226">
        <v>87604.46</v>
      </c>
      <c r="W352" s="226">
        <v>4320</v>
      </c>
      <c r="X352" s="247"/>
      <c r="Y352" s="247"/>
      <c r="Z352" s="247"/>
      <c r="AA352" s="226">
        <v>53106.48</v>
      </c>
      <c r="AB352" s="247"/>
      <c r="AC352" s="247"/>
      <c r="AD352" s="247"/>
      <c r="AE352" s="247"/>
      <c r="AF352" s="247"/>
      <c r="AG352" s="226">
        <v>34561</v>
      </c>
      <c r="AH352" s="247"/>
      <c r="AI352" s="247"/>
      <c r="AJ352" s="226">
        <v>275317.64</v>
      </c>
      <c r="AK352" s="226">
        <v>3000</v>
      </c>
      <c r="AL352" s="226">
        <v>2000</v>
      </c>
      <c r="AM352" s="226">
        <v>23926.06</v>
      </c>
      <c r="AN352" s="226">
        <v>192667.31</v>
      </c>
      <c r="AO352" s="247"/>
      <c r="AP352" s="247"/>
      <c r="AQ352" s="247"/>
      <c r="AR352" s="226">
        <v>2525</v>
      </c>
      <c r="AS352" s="226">
        <v>4533.8500000000004</v>
      </c>
      <c r="AT352" s="226">
        <v>1192</v>
      </c>
      <c r="AU352" s="247"/>
      <c r="AV352" s="247"/>
      <c r="AW352" s="247"/>
      <c r="AX352" s="247"/>
      <c r="AY352" s="247"/>
      <c r="AZ352" s="247"/>
      <c r="BA352" s="226">
        <v>45473.42</v>
      </c>
      <c r="BB352" s="226">
        <v>155281.17000000001</v>
      </c>
      <c r="BC352" s="226">
        <v>139728.72</v>
      </c>
      <c r="BD352" s="226">
        <v>15552.45</v>
      </c>
      <c r="BE352" s="247"/>
      <c r="BF352" s="247"/>
      <c r="BG352" s="226">
        <v>55027.94</v>
      </c>
      <c r="BH352" s="226">
        <v>47567.519999999997</v>
      </c>
      <c r="BI352" s="226">
        <v>6821</v>
      </c>
      <c r="BJ352" s="226">
        <v>25734.52</v>
      </c>
      <c r="BK352" s="226">
        <v>15012</v>
      </c>
      <c r="BL352" s="180">
        <v>215473.42</v>
      </c>
      <c r="BM352" s="180">
        <v>45473.42</v>
      </c>
      <c r="BN352" s="181"/>
      <c r="BO352" s="181"/>
      <c r="BP352" s="180">
        <v>170000</v>
      </c>
      <c r="BQ352" s="181"/>
      <c r="BR352" s="181"/>
    </row>
    <row r="353" spans="1:70" ht="11.25" hidden="1" customHeight="1" outlineLevel="2" x14ac:dyDescent="0.2">
      <c r="A353" s="246" t="s">
        <v>535</v>
      </c>
      <c r="B353" s="225">
        <v>74</v>
      </c>
      <c r="C353" s="225">
        <v>592</v>
      </c>
      <c r="D353" s="226">
        <v>92409.3</v>
      </c>
      <c r="E353" s="226">
        <v>708622.7</v>
      </c>
      <c r="F353" s="247"/>
      <c r="G353" s="226">
        <v>347299.52</v>
      </c>
      <c r="H353" s="226"/>
      <c r="I353" s="226">
        <v>20231.04</v>
      </c>
      <c r="J353" s="247"/>
      <c r="K353" s="247"/>
      <c r="L353" s="247"/>
      <c r="M353" s="226">
        <v>34729.96</v>
      </c>
      <c r="N353" s="226"/>
      <c r="O353" s="247"/>
      <c r="P353" s="226">
        <v>21946.04</v>
      </c>
      <c r="Q353" s="247"/>
      <c r="R353" s="247"/>
      <c r="S353" s="247"/>
      <c r="T353" s="247"/>
      <c r="U353" s="247"/>
      <c r="V353" s="226">
        <v>98647.41</v>
      </c>
      <c r="W353" s="226">
        <v>5062.5</v>
      </c>
      <c r="X353" s="247"/>
      <c r="Y353" s="247"/>
      <c r="Z353" s="247"/>
      <c r="AA353" s="226">
        <v>54865.08</v>
      </c>
      <c r="AB353" s="247"/>
      <c r="AC353" s="247"/>
      <c r="AD353" s="247"/>
      <c r="AE353" s="247"/>
      <c r="AF353" s="247"/>
      <c r="AG353" s="247"/>
      <c r="AH353" s="247"/>
      <c r="AI353" s="247"/>
      <c r="AJ353" s="226">
        <v>87068.1</v>
      </c>
      <c r="AK353" s="226">
        <v>2000</v>
      </c>
      <c r="AL353" s="226">
        <v>2000</v>
      </c>
      <c r="AM353" s="226">
        <v>25668.51</v>
      </c>
      <c r="AN353" s="247"/>
      <c r="AO353" s="247"/>
      <c r="AP353" s="247"/>
      <c r="AQ353" s="247"/>
      <c r="AR353" s="247"/>
      <c r="AS353" s="226">
        <v>4399.07</v>
      </c>
      <c r="AT353" s="226">
        <v>1192</v>
      </c>
      <c r="AU353" s="226">
        <v>3101.76</v>
      </c>
      <c r="AV353" s="247"/>
      <c r="AW353" s="247"/>
      <c r="AX353" s="247"/>
      <c r="AY353" s="247"/>
      <c r="AZ353" s="226">
        <v>1297.31</v>
      </c>
      <c r="BA353" s="226">
        <v>47409.45</v>
      </c>
      <c r="BB353" s="226">
        <v>374995.93</v>
      </c>
      <c r="BC353" s="226">
        <v>374995.93</v>
      </c>
      <c r="BD353" s="247"/>
      <c r="BE353" s="247"/>
      <c r="BF353" s="247"/>
      <c r="BG353" s="226">
        <v>104439.76</v>
      </c>
      <c r="BH353" s="226">
        <v>47646.09</v>
      </c>
      <c r="BI353" s="226">
        <v>7111</v>
      </c>
      <c r="BJ353" s="226">
        <v>25601.09</v>
      </c>
      <c r="BK353" s="226">
        <v>14934</v>
      </c>
      <c r="BL353" s="180">
        <v>217409.45</v>
      </c>
      <c r="BM353" s="180">
        <v>47409.45</v>
      </c>
      <c r="BN353" s="181"/>
      <c r="BO353" s="181"/>
      <c r="BP353" s="180">
        <v>170000</v>
      </c>
      <c r="BQ353" s="181"/>
      <c r="BR353" s="181"/>
    </row>
    <row r="354" spans="1:70" ht="11.25" hidden="1" customHeight="1" outlineLevel="2" x14ac:dyDescent="0.2">
      <c r="A354" s="246" t="s">
        <v>536</v>
      </c>
      <c r="B354" s="225">
        <v>79</v>
      </c>
      <c r="C354" s="225">
        <v>632</v>
      </c>
      <c r="D354" s="226">
        <v>79902.92</v>
      </c>
      <c r="E354" s="226">
        <v>686156.47</v>
      </c>
      <c r="F354" s="247"/>
      <c r="G354" s="226">
        <v>323259.12</v>
      </c>
      <c r="H354" s="225">
        <v>1112.1300000000001</v>
      </c>
      <c r="I354" s="226">
        <v>22798.67</v>
      </c>
      <c r="J354" s="247"/>
      <c r="K354" s="247"/>
      <c r="L354" s="247"/>
      <c r="M354" s="226">
        <v>32325.919999999998</v>
      </c>
      <c r="N354" s="247">
        <v>51911.26</v>
      </c>
      <c r="O354" s="247"/>
      <c r="P354" s="226">
        <v>14914.85</v>
      </c>
      <c r="Q354" s="247"/>
      <c r="R354" s="226">
        <v>86645.88</v>
      </c>
      <c r="S354" s="226">
        <v>19254.64</v>
      </c>
      <c r="T354" s="247"/>
      <c r="U354" s="247"/>
      <c r="V354" s="226">
        <v>73619.69</v>
      </c>
      <c r="W354" s="226">
        <v>3807.79</v>
      </c>
      <c r="X354" s="247"/>
      <c r="Y354" s="247"/>
      <c r="Z354" s="247"/>
      <c r="AA354" s="226">
        <v>37287.120000000003</v>
      </c>
      <c r="AB354" s="247"/>
      <c r="AC354" s="247"/>
      <c r="AD354" s="247"/>
      <c r="AE354" s="247"/>
      <c r="AF354" s="247"/>
      <c r="AG354" s="226">
        <v>26821</v>
      </c>
      <c r="AH354" s="247"/>
      <c r="AI354" s="247"/>
      <c r="AJ354" s="226">
        <v>80122.5</v>
      </c>
      <c r="AK354" s="226">
        <v>2000</v>
      </c>
      <c r="AL354" s="247"/>
      <c r="AM354" s="226">
        <v>23894.16</v>
      </c>
      <c r="AN354" s="247"/>
      <c r="AO354" s="247"/>
      <c r="AP354" s="247"/>
      <c r="AQ354" s="247"/>
      <c r="AR354" s="247"/>
      <c r="AS354" s="226">
        <v>4298.91</v>
      </c>
      <c r="AT354" s="247"/>
      <c r="AU354" s="226">
        <v>3012.4</v>
      </c>
      <c r="AV354" s="247"/>
      <c r="AW354" s="247"/>
      <c r="AX354" s="247"/>
      <c r="AY354" s="247"/>
      <c r="AZ354" s="226">
        <v>1479.06</v>
      </c>
      <c r="BA354" s="226">
        <v>45437.97</v>
      </c>
      <c r="BB354" s="226">
        <v>357025.06</v>
      </c>
      <c r="BC354" s="226">
        <v>242866.16</v>
      </c>
      <c r="BD354" s="226">
        <v>114158.9</v>
      </c>
      <c r="BE354" s="247"/>
      <c r="BF354" s="247"/>
      <c r="BG354" s="226">
        <v>97135</v>
      </c>
      <c r="BH354" s="226">
        <v>45835.44</v>
      </c>
      <c r="BI354" s="226">
        <v>6817</v>
      </c>
      <c r="BJ354" s="226">
        <v>24642.44</v>
      </c>
      <c r="BK354" s="226">
        <v>14376</v>
      </c>
      <c r="BL354" s="180">
        <v>215437.97</v>
      </c>
      <c r="BM354" s="180">
        <v>45437.97</v>
      </c>
      <c r="BN354" s="181"/>
      <c r="BO354" s="181"/>
      <c r="BP354" s="180">
        <v>170000</v>
      </c>
      <c r="BQ354" s="181"/>
      <c r="BR354" s="181"/>
    </row>
    <row r="355" spans="1:70" ht="11.25" hidden="1" customHeight="1" outlineLevel="2" x14ac:dyDescent="0.2">
      <c r="A355" s="246" t="s">
        <v>537</v>
      </c>
      <c r="B355" s="225">
        <v>45</v>
      </c>
      <c r="C355" s="225">
        <v>486</v>
      </c>
      <c r="D355" s="226">
        <v>66611.820000000007</v>
      </c>
      <c r="E355" s="226">
        <v>660507.69999999995</v>
      </c>
      <c r="F355" s="247"/>
      <c r="G355" s="226">
        <v>253814.08</v>
      </c>
      <c r="H355" s="247">
        <v>981.24</v>
      </c>
      <c r="I355" s="247">
        <v>26984.1</v>
      </c>
      <c r="J355" s="247"/>
      <c r="K355" s="226"/>
      <c r="L355" s="226"/>
      <c r="M355" s="226">
        <v>25381.41</v>
      </c>
      <c r="N355" s="226"/>
      <c r="O355" s="247"/>
      <c r="P355" s="226">
        <v>14509.58</v>
      </c>
      <c r="Q355" s="247"/>
      <c r="R355" s="247"/>
      <c r="S355" s="247"/>
      <c r="T355" s="247"/>
      <c r="U355" s="247"/>
      <c r="V355" s="226">
        <v>8247.7800000000007</v>
      </c>
      <c r="W355" s="226">
        <v>4050</v>
      </c>
      <c r="X355" s="247"/>
      <c r="Y355" s="247"/>
      <c r="Z355" s="247"/>
      <c r="AA355" s="226">
        <v>36273.96</v>
      </c>
      <c r="AB355" s="247"/>
      <c r="AC355" s="247"/>
      <c r="AD355" s="247"/>
      <c r="AE355" s="247"/>
      <c r="AF355" s="247"/>
      <c r="AG355" s="247"/>
      <c r="AH355" s="247"/>
      <c r="AI355" s="247"/>
      <c r="AJ355" s="226">
        <v>46401.32</v>
      </c>
      <c r="AK355" s="247"/>
      <c r="AL355" s="247"/>
      <c r="AM355" s="226">
        <v>11328.22</v>
      </c>
      <c r="AN355" s="247"/>
      <c r="AO355" s="247"/>
      <c r="AP355" s="247"/>
      <c r="AQ355" s="247"/>
      <c r="AR355" s="247"/>
      <c r="AS355" s="226">
        <v>2405.29</v>
      </c>
      <c r="AT355" s="226">
        <v>1192</v>
      </c>
      <c r="AU355" s="247"/>
      <c r="AV355" s="247"/>
      <c r="AW355" s="247"/>
      <c r="AX355" s="247"/>
      <c r="AY355" s="247"/>
      <c r="AZ355" s="247"/>
      <c r="BA355" s="226">
        <v>31475.81</v>
      </c>
      <c r="BB355" s="226">
        <v>237250.97</v>
      </c>
      <c r="BC355" s="226">
        <v>237250.97</v>
      </c>
      <c r="BD355" s="247"/>
      <c r="BE355" s="247"/>
      <c r="BF355" s="247"/>
      <c r="BG355" s="226">
        <v>97717.5</v>
      </c>
      <c r="BH355" s="226">
        <v>32782.04</v>
      </c>
      <c r="BI355" s="226">
        <v>4722</v>
      </c>
      <c r="BJ355" s="226">
        <v>17721.04</v>
      </c>
      <c r="BK355" s="226">
        <v>10339</v>
      </c>
      <c r="BL355" s="180">
        <v>201475.81</v>
      </c>
      <c r="BM355" s="180">
        <v>31475.81</v>
      </c>
      <c r="BN355" s="181"/>
      <c r="BO355" s="181"/>
      <c r="BP355" s="180">
        <v>170000</v>
      </c>
      <c r="BQ355" s="181"/>
      <c r="BR355" s="181"/>
    </row>
    <row r="356" spans="1:70" ht="11.25" hidden="1" customHeight="1" outlineLevel="2" x14ac:dyDescent="0.2">
      <c r="A356" s="246" t="s">
        <v>538</v>
      </c>
      <c r="B356" s="247"/>
      <c r="C356" s="247"/>
      <c r="D356" s="226">
        <v>-3448.55</v>
      </c>
      <c r="E356" s="247">
        <v>108315.37</v>
      </c>
      <c r="F356" s="247"/>
      <c r="G356" s="247">
        <v>56347.92</v>
      </c>
      <c r="H356" s="247"/>
      <c r="I356" s="247"/>
      <c r="J356" s="247"/>
      <c r="K356" s="247"/>
      <c r="L356" s="247"/>
      <c r="M356" s="247">
        <v>5634.79</v>
      </c>
      <c r="N356" s="247"/>
      <c r="O356" s="247"/>
      <c r="P356" s="247"/>
      <c r="Q356" s="247"/>
      <c r="R356" s="247"/>
      <c r="S356" s="247"/>
      <c r="T356" s="247"/>
      <c r="U356" s="247"/>
      <c r="V356" s="247"/>
      <c r="W356" s="247"/>
      <c r="X356" s="247"/>
      <c r="Y356" s="247"/>
      <c r="Z356" s="247"/>
      <c r="AA356" s="247"/>
      <c r="AB356" s="247"/>
      <c r="AC356" s="247"/>
      <c r="AD356" s="247"/>
      <c r="AE356" s="247"/>
      <c r="AF356" s="247"/>
      <c r="AG356" s="247"/>
      <c r="AH356" s="247"/>
      <c r="AI356" s="247"/>
      <c r="AJ356" s="247"/>
      <c r="AK356" s="247"/>
      <c r="AL356" s="247"/>
      <c r="AM356" s="247"/>
      <c r="AN356" s="247"/>
      <c r="AO356" s="247"/>
      <c r="AP356" s="247"/>
      <c r="AQ356" s="247"/>
      <c r="AR356" s="247"/>
      <c r="AS356" s="247"/>
      <c r="AT356" s="247"/>
      <c r="AU356" s="247"/>
      <c r="AV356" s="247"/>
      <c r="AW356" s="247"/>
      <c r="AX356" s="247"/>
      <c r="AY356" s="247"/>
      <c r="AZ356" s="247"/>
      <c r="BA356" s="247"/>
      <c r="BB356" s="247"/>
      <c r="BC356" s="247"/>
      <c r="BD356" s="247"/>
      <c r="BE356" s="247"/>
      <c r="BF356" s="247"/>
      <c r="BG356" s="226">
        <v>-3448.55</v>
      </c>
      <c r="BH356" s="247"/>
      <c r="BI356" s="247"/>
      <c r="BJ356" s="247"/>
      <c r="BK356" s="247"/>
      <c r="BL356" s="181"/>
      <c r="BM356" s="181"/>
      <c r="BN356" s="181"/>
      <c r="BO356" s="181"/>
      <c r="BP356" s="181"/>
      <c r="BQ356" s="181"/>
      <c r="BR356" s="181"/>
    </row>
    <row r="357" spans="1:70" ht="11.25" hidden="1" customHeight="1" outlineLevel="2" x14ac:dyDescent="0.2">
      <c r="A357" s="246" t="s">
        <v>539</v>
      </c>
      <c r="B357" s="247"/>
      <c r="C357" s="247"/>
      <c r="D357" s="247"/>
      <c r="E357" s="247">
        <v>483022.72</v>
      </c>
      <c r="F357" s="247"/>
      <c r="G357" s="247">
        <v>236964.96</v>
      </c>
      <c r="H357" s="247"/>
      <c r="I357" s="247"/>
      <c r="J357" s="247"/>
      <c r="K357" s="247">
        <v>6029.16</v>
      </c>
      <c r="L357" s="247">
        <v>52227.4</v>
      </c>
      <c r="M357" s="247">
        <v>14213.23</v>
      </c>
      <c r="N357" s="247">
        <v>65831.66</v>
      </c>
      <c r="O357" s="247"/>
      <c r="P357" s="247"/>
      <c r="Q357" s="247"/>
      <c r="R357" s="247"/>
      <c r="S357" s="247"/>
      <c r="T357" s="247"/>
      <c r="U357" s="247"/>
      <c r="V357" s="247"/>
      <c r="W357" s="247"/>
      <c r="X357" s="247"/>
      <c r="Y357" s="247"/>
      <c r="Z357" s="247"/>
      <c r="AA357" s="247"/>
      <c r="AB357" s="247"/>
      <c r="AC357" s="247"/>
      <c r="AD357" s="247"/>
      <c r="AE357" s="247"/>
      <c r="AF357" s="247"/>
      <c r="AG357" s="247"/>
      <c r="AH357" s="247"/>
      <c r="AI357" s="247"/>
      <c r="AJ357" s="226">
        <v>-1763.02</v>
      </c>
      <c r="AK357" s="247"/>
      <c r="AL357" s="247"/>
      <c r="AM357" s="247"/>
      <c r="AN357" s="247"/>
      <c r="AO357" s="247"/>
      <c r="AP357" s="247"/>
      <c r="AQ357" s="247"/>
      <c r="AR357" s="247"/>
      <c r="AS357" s="247"/>
      <c r="AT357" s="247"/>
      <c r="AU357" s="247"/>
      <c r="AV357" s="247"/>
      <c r="AW357" s="247"/>
      <c r="AX357" s="247"/>
      <c r="AY357" s="247"/>
      <c r="AZ357" s="247"/>
      <c r="BA357" s="226">
        <v>-1763.02</v>
      </c>
      <c r="BB357" s="226">
        <v>1763.02</v>
      </c>
      <c r="BC357" s="226">
        <v>1763.02</v>
      </c>
      <c r="BD357" s="247"/>
      <c r="BE357" s="247"/>
      <c r="BF357" s="247"/>
      <c r="BG357" s="247"/>
      <c r="BH357" s="247"/>
      <c r="BI357" s="247"/>
      <c r="BJ357" s="247"/>
      <c r="BK357" s="247"/>
      <c r="BL357" s="181"/>
      <c r="BM357" s="181"/>
      <c r="BN357" s="181"/>
      <c r="BO357" s="181"/>
      <c r="BP357" s="181"/>
      <c r="BQ357" s="181"/>
      <c r="BR357" s="181"/>
    </row>
    <row r="358" spans="1:70" ht="11.25" hidden="1" customHeight="1" outlineLevel="2" x14ac:dyDescent="0.2">
      <c r="A358" s="246" t="s">
        <v>358</v>
      </c>
      <c r="B358" s="225">
        <v>64</v>
      </c>
      <c r="C358" s="225">
        <v>685.6</v>
      </c>
      <c r="D358" s="226">
        <v>63166.55</v>
      </c>
      <c r="E358" s="226"/>
      <c r="F358" s="247"/>
      <c r="G358" s="226"/>
      <c r="H358" s="247"/>
      <c r="I358" s="247"/>
      <c r="J358" s="247"/>
      <c r="K358" s="226"/>
      <c r="L358" s="226"/>
      <c r="M358" s="226"/>
      <c r="N358" s="247"/>
      <c r="O358" s="247"/>
      <c r="P358" s="226">
        <v>20620.88</v>
      </c>
      <c r="Q358" s="247"/>
      <c r="R358" s="247"/>
      <c r="S358" s="247"/>
      <c r="T358" s="247"/>
      <c r="U358" s="247"/>
      <c r="V358" s="226">
        <v>11367.64</v>
      </c>
      <c r="W358" s="226">
        <v>5702.73</v>
      </c>
      <c r="X358" s="247"/>
      <c r="Y358" s="247"/>
      <c r="Z358" s="247"/>
      <c r="AA358" s="226">
        <v>51552.18</v>
      </c>
      <c r="AB358" s="247"/>
      <c r="AC358" s="247"/>
      <c r="AD358" s="247"/>
      <c r="AE358" s="247"/>
      <c r="AF358" s="247"/>
      <c r="AG358" s="226">
        <v>24751</v>
      </c>
      <c r="AH358" s="247"/>
      <c r="AI358" s="247"/>
      <c r="AJ358" s="226">
        <v>61417.14</v>
      </c>
      <c r="AK358" s="226">
        <v>2000</v>
      </c>
      <c r="AL358" s="247"/>
      <c r="AM358" s="226">
        <v>16893.68</v>
      </c>
      <c r="AN358" s="247"/>
      <c r="AO358" s="247"/>
      <c r="AP358" s="247"/>
      <c r="AQ358" s="247"/>
      <c r="AR358" s="247"/>
      <c r="AS358" s="226">
        <v>3671.81</v>
      </c>
      <c r="AT358" s="226">
        <v>1192</v>
      </c>
      <c r="AU358" s="247"/>
      <c r="AV358" s="247"/>
      <c r="AW358" s="247"/>
      <c r="AX358" s="247"/>
      <c r="AY358" s="247"/>
      <c r="AZ358" s="247"/>
      <c r="BA358" s="226">
        <v>37659.65</v>
      </c>
      <c r="BB358" s="226">
        <v>300628.53000000003</v>
      </c>
      <c r="BC358" s="226">
        <v>278352.63</v>
      </c>
      <c r="BD358" s="226">
        <v>22275.9</v>
      </c>
      <c r="BE358" s="247"/>
      <c r="BF358" s="247"/>
      <c r="BG358" s="226">
        <v>77717.27</v>
      </c>
      <c r="BH358" s="226">
        <v>37848.99</v>
      </c>
      <c r="BI358" s="226">
        <v>5650</v>
      </c>
      <c r="BJ358" s="226">
        <v>20335.990000000002</v>
      </c>
      <c r="BK358" s="226">
        <v>11863</v>
      </c>
      <c r="BL358" s="180">
        <v>207659.65</v>
      </c>
      <c r="BM358" s="180">
        <v>37659.65</v>
      </c>
      <c r="BN358" s="181"/>
      <c r="BO358" s="181"/>
      <c r="BP358" s="180">
        <v>170000</v>
      </c>
      <c r="BQ358" s="181"/>
      <c r="BR358" s="181"/>
    </row>
    <row r="359" spans="1:70" ht="11.25" hidden="1" customHeight="1" outlineLevel="2" x14ac:dyDescent="0.2">
      <c r="A359" s="246" t="s">
        <v>540</v>
      </c>
      <c r="B359" s="225">
        <v>50</v>
      </c>
      <c r="C359" s="225">
        <v>540</v>
      </c>
      <c r="D359" s="226">
        <v>69099.37</v>
      </c>
      <c r="E359" s="226"/>
      <c r="F359" s="247"/>
      <c r="G359" s="226"/>
      <c r="H359" s="247"/>
      <c r="I359" s="247"/>
      <c r="J359" s="247"/>
      <c r="K359" s="226"/>
      <c r="L359" s="226"/>
      <c r="M359" s="226"/>
      <c r="N359" s="226"/>
      <c r="O359" s="247"/>
      <c r="P359" s="226">
        <v>16151.4</v>
      </c>
      <c r="Q359" s="247"/>
      <c r="R359" s="247"/>
      <c r="S359" s="247"/>
      <c r="T359" s="247"/>
      <c r="U359" s="247"/>
      <c r="V359" s="226">
        <v>9012.48</v>
      </c>
      <c r="W359" s="226">
        <v>4522.5</v>
      </c>
      <c r="X359" s="247"/>
      <c r="Y359" s="247"/>
      <c r="Z359" s="247"/>
      <c r="AA359" s="226">
        <v>40378.5</v>
      </c>
      <c r="AB359" s="247"/>
      <c r="AC359" s="247"/>
      <c r="AD359" s="247"/>
      <c r="AE359" s="247"/>
      <c r="AF359" s="247"/>
      <c r="AG359" s="226">
        <v>24751</v>
      </c>
      <c r="AH359" s="247"/>
      <c r="AI359" s="247"/>
      <c r="AJ359" s="226">
        <v>54253.02</v>
      </c>
      <c r="AK359" s="226">
        <v>2000</v>
      </c>
      <c r="AL359" s="226">
        <v>2000</v>
      </c>
      <c r="AM359" s="226">
        <v>12908.7</v>
      </c>
      <c r="AN359" s="247"/>
      <c r="AO359" s="247"/>
      <c r="AP359" s="247"/>
      <c r="AQ359" s="247"/>
      <c r="AR359" s="247"/>
      <c r="AS359" s="226">
        <v>2920.42</v>
      </c>
      <c r="AT359" s="226">
        <v>1192</v>
      </c>
      <c r="AU359" s="247"/>
      <c r="AV359" s="247"/>
      <c r="AW359" s="247"/>
      <c r="AX359" s="247"/>
      <c r="AY359" s="247"/>
      <c r="AZ359" s="247"/>
      <c r="BA359" s="226">
        <v>33231.9</v>
      </c>
      <c r="BB359" s="226">
        <v>299856.2</v>
      </c>
      <c r="BC359" s="226">
        <v>277580.3</v>
      </c>
      <c r="BD359" s="226">
        <v>22275.9</v>
      </c>
      <c r="BE359" s="247"/>
      <c r="BF359" s="247"/>
      <c r="BG359" s="226">
        <v>47309.11</v>
      </c>
      <c r="BH359" s="226">
        <v>33398.28</v>
      </c>
      <c r="BI359" s="226">
        <v>4985</v>
      </c>
      <c r="BJ359" s="226">
        <v>17945.28</v>
      </c>
      <c r="BK359" s="226">
        <v>10468</v>
      </c>
      <c r="BL359" s="180">
        <v>203231.9</v>
      </c>
      <c r="BM359" s="180">
        <v>33231.9</v>
      </c>
      <c r="BN359" s="181"/>
      <c r="BO359" s="181"/>
      <c r="BP359" s="180">
        <v>170000</v>
      </c>
      <c r="BQ359" s="181"/>
      <c r="BR359" s="181"/>
    </row>
    <row r="360" spans="1:70" ht="11.25" hidden="1" customHeight="1" outlineLevel="2" x14ac:dyDescent="0.2">
      <c r="A360" s="246" t="s">
        <v>541</v>
      </c>
      <c r="B360" s="247"/>
      <c r="C360" s="247"/>
      <c r="D360" s="226">
        <v>-3799.2</v>
      </c>
      <c r="E360" s="247">
        <v>510511.11</v>
      </c>
      <c r="F360" s="247"/>
      <c r="G360" s="247">
        <v>295179.12</v>
      </c>
      <c r="H360" s="247"/>
      <c r="I360" s="247"/>
      <c r="J360" s="247"/>
      <c r="K360" s="247">
        <v>4247.22</v>
      </c>
      <c r="L360" s="247">
        <v>31525.14</v>
      </c>
      <c r="M360" s="247">
        <v>29517.919999999998</v>
      </c>
      <c r="N360" s="247"/>
      <c r="O360" s="247"/>
      <c r="P360" s="247"/>
      <c r="Q360" s="247"/>
      <c r="R360" s="247"/>
      <c r="S360" s="247"/>
      <c r="T360" s="247"/>
      <c r="U360" s="247"/>
      <c r="V360" s="247"/>
      <c r="W360" s="247"/>
      <c r="X360" s="247"/>
      <c r="Y360" s="247"/>
      <c r="Z360" s="247"/>
      <c r="AA360" s="247"/>
      <c r="AB360" s="247"/>
      <c r="AC360" s="247"/>
      <c r="AD360" s="247"/>
      <c r="AE360" s="247"/>
      <c r="AF360" s="247"/>
      <c r="AG360" s="247"/>
      <c r="AH360" s="247"/>
      <c r="AI360" s="247"/>
      <c r="AJ360" s="247"/>
      <c r="AK360" s="247"/>
      <c r="AL360" s="247"/>
      <c r="AM360" s="247"/>
      <c r="AN360" s="247"/>
      <c r="AO360" s="247"/>
      <c r="AP360" s="247"/>
      <c r="AQ360" s="247"/>
      <c r="AR360" s="247"/>
      <c r="AS360" s="247"/>
      <c r="AT360" s="247"/>
      <c r="AU360" s="247"/>
      <c r="AV360" s="247"/>
      <c r="AW360" s="247"/>
      <c r="AX360" s="247"/>
      <c r="AY360" s="247"/>
      <c r="AZ360" s="247"/>
      <c r="BA360" s="247"/>
      <c r="BB360" s="247"/>
      <c r="BC360" s="247"/>
      <c r="BD360" s="247"/>
      <c r="BE360" s="247"/>
      <c r="BF360" s="247"/>
      <c r="BG360" s="226">
        <v>-3799.2</v>
      </c>
      <c r="BH360" s="247"/>
      <c r="BI360" s="247"/>
      <c r="BJ360" s="247"/>
      <c r="BK360" s="247"/>
      <c r="BL360" s="181"/>
      <c r="BM360" s="181"/>
      <c r="BN360" s="181"/>
      <c r="BO360" s="181"/>
      <c r="BP360" s="181"/>
      <c r="BQ360" s="181"/>
      <c r="BR360" s="181"/>
    </row>
    <row r="361" spans="1:70" ht="11.25" hidden="1" customHeight="1" outlineLevel="2" x14ac:dyDescent="0.2">
      <c r="A361" s="246" t="s">
        <v>542</v>
      </c>
      <c r="B361" s="225">
        <v>66</v>
      </c>
      <c r="C361" s="225">
        <v>707.2</v>
      </c>
      <c r="D361" s="226">
        <v>12496.26</v>
      </c>
      <c r="E361" s="226">
        <v>476169.19</v>
      </c>
      <c r="F361" s="247"/>
      <c r="G361" s="226">
        <v>185222.16</v>
      </c>
      <c r="H361" s="247"/>
      <c r="I361" s="247"/>
      <c r="J361" s="247"/>
      <c r="K361" s="226">
        <v>5443.62</v>
      </c>
      <c r="L361" s="226">
        <v>31870.240000000002</v>
      </c>
      <c r="M361" s="226">
        <v>16151.4</v>
      </c>
      <c r="N361" s="247">
        <v>45988.89</v>
      </c>
      <c r="O361" s="247"/>
      <c r="P361" s="226">
        <v>21266.93</v>
      </c>
      <c r="Q361" s="247"/>
      <c r="R361" s="247"/>
      <c r="S361" s="247"/>
      <c r="T361" s="247"/>
      <c r="U361" s="247"/>
      <c r="V361" s="226">
        <v>11728.14</v>
      </c>
      <c r="W361" s="226">
        <v>5882.73</v>
      </c>
      <c r="X361" s="247"/>
      <c r="Y361" s="247"/>
      <c r="Z361" s="247"/>
      <c r="AA361" s="226">
        <v>53167.32</v>
      </c>
      <c r="AB361" s="247"/>
      <c r="AC361" s="247"/>
      <c r="AD361" s="247"/>
      <c r="AE361" s="247"/>
      <c r="AF361" s="247"/>
      <c r="AG361" s="226">
        <v>24751</v>
      </c>
      <c r="AH361" s="247"/>
      <c r="AI361" s="247"/>
      <c r="AJ361" s="226">
        <v>282396.44</v>
      </c>
      <c r="AK361" s="247"/>
      <c r="AL361" s="247"/>
      <c r="AM361" s="226">
        <v>18022.32</v>
      </c>
      <c r="AN361" s="247"/>
      <c r="AO361" s="226">
        <v>166100.39000000001</v>
      </c>
      <c r="AP361" s="247"/>
      <c r="AQ361" s="247"/>
      <c r="AR361" s="247"/>
      <c r="AS361" s="226">
        <v>3781.06</v>
      </c>
      <c r="AT361" s="226">
        <v>1192</v>
      </c>
      <c r="AU361" s="247"/>
      <c r="AV361" s="247"/>
      <c r="AW361" s="247"/>
      <c r="AX361" s="226">
        <v>54386.98</v>
      </c>
      <c r="AY361" s="247"/>
      <c r="AZ361" s="247"/>
      <c r="BA361" s="226">
        <v>38913.69</v>
      </c>
      <c r="BB361" s="226">
        <v>93384.36</v>
      </c>
      <c r="BC361" s="226">
        <v>82246.41</v>
      </c>
      <c r="BD361" s="226">
        <v>11137.95</v>
      </c>
      <c r="BE361" s="247"/>
      <c r="BF361" s="247"/>
      <c r="BG361" s="226">
        <v>25852.23</v>
      </c>
      <c r="BH361" s="226">
        <v>39109.19</v>
      </c>
      <c r="BI361" s="226">
        <v>5838</v>
      </c>
      <c r="BJ361" s="226">
        <v>21013.19</v>
      </c>
      <c r="BK361" s="226">
        <v>12258</v>
      </c>
      <c r="BL361" s="180">
        <v>208913.69</v>
      </c>
      <c r="BM361" s="180">
        <v>38913.69</v>
      </c>
      <c r="BN361" s="181"/>
      <c r="BO361" s="181"/>
      <c r="BP361" s="180">
        <v>170000</v>
      </c>
      <c r="BQ361" s="181"/>
      <c r="BR361" s="181"/>
    </row>
    <row r="362" spans="1:70" ht="11.25" hidden="1" customHeight="1" outlineLevel="2" x14ac:dyDescent="0.2">
      <c r="A362" s="246" t="s">
        <v>543</v>
      </c>
      <c r="B362" s="225">
        <v>79</v>
      </c>
      <c r="C362" s="225">
        <v>632</v>
      </c>
      <c r="D362" s="226">
        <v>104855.51</v>
      </c>
      <c r="E362" s="226"/>
      <c r="F362" s="247"/>
      <c r="G362" s="226"/>
      <c r="H362" s="226"/>
      <c r="I362" s="226"/>
      <c r="J362" s="226"/>
      <c r="K362" s="247"/>
      <c r="L362" s="247"/>
      <c r="M362" s="226"/>
      <c r="N362" s="247"/>
      <c r="O362" s="247"/>
      <c r="P362" s="226">
        <v>31215.74</v>
      </c>
      <c r="Q362" s="247"/>
      <c r="R362" s="247"/>
      <c r="S362" s="247"/>
      <c r="T362" s="247"/>
      <c r="U362" s="247"/>
      <c r="V362" s="226">
        <v>83689.399999999994</v>
      </c>
      <c r="W362" s="226">
        <v>5400</v>
      </c>
      <c r="X362" s="247"/>
      <c r="Y362" s="247"/>
      <c r="Z362" s="247"/>
      <c r="AA362" s="226">
        <v>74088</v>
      </c>
      <c r="AB362" s="247"/>
      <c r="AC362" s="247"/>
      <c r="AD362" s="247"/>
      <c r="AE362" s="247"/>
      <c r="AF362" s="247"/>
      <c r="AG362" s="226">
        <v>40501</v>
      </c>
      <c r="AH362" s="247"/>
      <c r="AI362" s="247"/>
      <c r="AJ362" s="226">
        <v>140676.53</v>
      </c>
      <c r="AK362" s="226">
        <v>3000</v>
      </c>
      <c r="AL362" s="226">
        <v>2000</v>
      </c>
      <c r="AM362" s="226">
        <v>41765.53</v>
      </c>
      <c r="AN362" s="247"/>
      <c r="AO362" s="247"/>
      <c r="AP362" s="247"/>
      <c r="AQ362" s="247"/>
      <c r="AR362" s="247"/>
      <c r="AS362" s="226">
        <v>6133.35</v>
      </c>
      <c r="AT362" s="226">
        <v>1192</v>
      </c>
      <c r="AU362" s="247"/>
      <c r="AV362" s="247"/>
      <c r="AW362" s="247"/>
      <c r="AX362" s="226">
        <v>17486.009999999998</v>
      </c>
      <c r="AY362" s="226">
        <v>3804.6</v>
      </c>
      <c r="AZ362" s="247"/>
      <c r="BA362" s="226">
        <v>65295.040000000001</v>
      </c>
      <c r="BB362" s="226">
        <v>487446.67</v>
      </c>
      <c r="BC362" s="226">
        <v>450995.77</v>
      </c>
      <c r="BD362" s="226">
        <v>36450.9</v>
      </c>
      <c r="BE362" s="247"/>
      <c r="BF362" s="247"/>
      <c r="BG362" s="226">
        <v>129682.67</v>
      </c>
      <c r="BH362" s="226">
        <v>65622.25</v>
      </c>
      <c r="BI362" s="226">
        <v>9795</v>
      </c>
      <c r="BJ362" s="226">
        <v>35259.25</v>
      </c>
      <c r="BK362" s="226">
        <v>20568</v>
      </c>
      <c r="BL362" s="180">
        <v>235295.04</v>
      </c>
      <c r="BM362" s="180">
        <v>65295.040000000001</v>
      </c>
      <c r="BN362" s="181"/>
      <c r="BO362" s="181"/>
      <c r="BP362" s="180">
        <v>170000</v>
      </c>
      <c r="BQ362" s="181"/>
      <c r="BR362" s="181"/>
    </row>
    <row r="363" spans="1:70" ht="11.25" hidden="1" customHeight="1" outlineLevel="2" x14ac:dyDescent="0.2">
      <c r="A363" s="246" t="s">
        <v>544</v>
      </c>
      <c r="B363" s="225">
        <v>79</v>
      </c>
      <c r="C363" s="225">
        <v>632</v>
      </c>
      <c r="D363" s="226">
        <v>93273.96</v>
      </c>
      <c r="E363" s="226">
        <v>567689.73</v>
      </c>
      <c r="F363" s="247"/>
      <c r="G363" s="226">
        <v>331296.48</v>
      </c>
      <c r="H363" s="247"/>
      <c r="I363" s="226"/>
      <c r="J363" s="247"/>
      <c r="K363" s="247">
        <v>5862.36</v>
      </c>
      <c r="L363" s="247">
        <v>32542.080000000002</v>
      </c>
      <c r="M363" s="226">
        <v>33129.65</v>
      </c>
      <c r="N363" s="247"/>
      <c r="O363" s="247"/>
      <c r="P363" s="226">
        <v>26637.54</v>
      </c>
      <c r="Q363" s="247"/>
      <c r="R363" s="247"/>
      <c r="S363" s="247"/>
      <c r="T363" s="247"/>
      <c r="U363" s="247"/>
      <c r="V363" s="226">
        <v>109853.21</v>
      </c>
      <c r="W363" s="226">
        <v>5400</v>
      </c>
      <c r="X363" s="247"/>
      <c r="Y363" s="247"/>
      <c r="Z363" s="247"/>
      <c r="AA363" s="226">
        <v>66593.84</v>
      </c>
      <c r="AB363" s="247"/>
      <c r="AC363" s="247"/>
      <c r="AD363" s="247"/>
      <c r="AE363" s="247"/>
      <c r="AF363" s="247"/>
      <c r="AG363" s="226">
        <v>34561</v>
      </c>
      <c r="AH363" s="247"/>
      <c r="AI363" s="247"/>
      <c r="AJ363" s="226">
        <v>128579.44</v>
      </c>
      <c r="AK363" s="226">
        <v>3000</v>
      </c>
      <c r="AL363" s="226">
        <v>1000</v>
      </c>
      <c r="AM363" s="226">
        <v>33521.26</v>
      </c>
      <c r="AN363" s="247"/>
      <c r="AO363" s="247"/>
      <c r="AP363" s="247"/>
      <c r="AQ363" s="247"/>
      <c r="AR363" s="247"/>
      <c r="AS363" s="226">
        <v>5546.02</v>
      </c>
      <c r="AT363" s="226">
        <v>1192</v>
      </c>
      <c r="AU363" s="247"/>
      <c r="AV363" s="247"/>
      <c r="AW363" s="247"/>
      <c r="AX363" s="226">
        <v>22243.39</v>
      </c>
      <c r="AY363" s="226">
        <v>5942.04</v>
      </c>
      <c r="AZ363" s="247"/>
      <c r="BA363" s="226">
        <v>56134.73</v>
      </c>
      <c r="BB363" s="226">
        <v>417166.41</v>
      </c>
      <c r="BC363" s="226">
        <v>386061.51</v>
      </c>
      <c r="BD363" s="226">
        <v>31104.9</v>
      </c>
      <c r="BE363" s="247"/>
      <c r="BF363" s="247"/>
      <c r="BG363" s="226">
        <v>108875.4</v>
      </c>
      <c r="BH363" s="226">
        <v>56415.199999999997</v>
      </c>
      <c r="BI363" s="226">
        <v>8420</v>
      </c>
      <c r="BJ363" s="226">
        <v>30313.200000000001</v>
      </c>
      <c r="BK363" s="226">
        <v>17682</v>
      </c>
      <c r="BL363" s="180">
        <v>226134.73</v>
      </c>
      <c r="BM363" s="180">
        <v>56134.73</v>
      </c>
      <c r="BN363" s="181"/>
      <c r="BO363" s="181"/>
      <c r="BP363" s="180">
        <v>170000</v>
      </c>
      <c r="BQ363" s="181"/>
      <c r="BR363" s="181"/>
    </row>
    <row r="364" spans="1:70" ht="11.25" hidden="1" customHeight="1" outlineLevel="2" x14ac:dyDescent="0.2">
      <c r="A364" s="246" t="s">
        <v>545</v>
      </c>
      <c r="B364" s="225">
        <v>62</v>
      </c>
      <c r="C364" s="225">
        <v>664</v>
      </c>
      <c r="D364" s="226">
        <v>63998.03</v>
      </c>
      <c r="E364" s="226">
        <v>936102.76</v>
      </c>
      <c r="F364" s="247"/>
      <c r="G364" s="226">
        <v>383281.91999999998</v>
      </c>
      <c r="H364" s="247">
        <v>1481.76</v>
      </c>
      <c r="I364" s="247">
        <v>41489.279999999999</v>
      </c>
      <c r="J364" s="247">
        <v>38847.199999999997</v>
      </c>
      <c r="K364" s="226"/>
      <c r="L364" s="226"/>
      <c r="M364" s="226">
        <v>38328.19</v>
      </c>
      <c r="N364" s="247"/>
      <c r="O364" s="247"/>
      <c r="P364" s="226">
        <v>19974.82</v>
      </c>
      <c r="Q364" s="247"/>
      <c r="R364" s="247"/>
      <c r="S364" s="247"/>
      <c r="T364" s="247"/>
      <c r="U364" s="247"/>
      <c r="V364" s="226">
        <v>11007.14</v>
      </c>
      <c r="W364" s="226">
        <v>5522.73</v>
      </c>
      <c r="X364" s="247"/>
      <c r="Y364" s="247"/>
      <c r="Z364" s="247"/>
      <c r="AA364" s="226">
        <v>49937.04</v>
      </c>
      <c r="AB364" s="247"/>
      <c r="AC364" s="247"/>
      <c r="AD364" s="247"/>
      <c r="AE364" s="247"/>
      <c r="AF364" s="247"/>
      <c r="AG364" s="226">
        <v>24751</v>
      </c>
      <c r="AH364" s="247"/>
      <c r="AI364" s="247"/>
      <c r="AJ364" s="226">
        <v>59459.4</v>
      </c>
      <c r="AK364" s="226">
        <v>2000</v>
      </c>
      <c r="AL364" s="247"/>
      <c r="AM364" s="226">
        <v>16018.08</v>
      </c>
      <c r="AN364" s="247"/>
      <c r="AO364" s="247"/>
      <c r="AP364" s="247"/>
      <c r="AQ364" s="247"/>
      <c r="AR364" s="247"/>
      <c r="AS364" s="226">
        <v>3562.56</v>
      </c>
      <c r="AT364" s="226">
        <v>1192</v>
      </c>
      <c r="AU364" s="247"/>
      <c r="AV364" s="247"/>
      <c r="AW364" s="247"/>
      <c r="AX364" s="247"/>
      <c r="AY364" s="247"/>
      <c r="AZ364" s="247"/>
      <c r="BA364" s="226">
        <v>36686.76</v>
      </c>
      <c r="BB364" s="226">
        <v>296838.65999999997</v>
      </c>
      <c r="BC364" s="226">
        <v>274562.76</v>
      </c>
      <c r="BD364" s="226">
        <v>22275.9</v>
      </c>
      <c r="BE364" s="247"/>
      <c r="BF364" s="247"/>
      <c r="BG364" s="226">
        <v>74567.5</v>
      </c>
      <c r="BH364" s="226">
        <v>36871.18</v>
      </c>
      <c r="BI364" s="226">
        <v>5504</v>
      </c>
      <c r="BJ364" s="226">
        <v>19810.18</v>
      </c>
      <c r="BK364" s="226">
        <v>11557</v>
      </c>
      <c r="BL364" s="180">
        <v>206686.76</v>
      </c>
      <c r="BM364" s="180">
        <v>36686.76</v>
      </c>
      <c r="BN364" s="181"/>
      <c r="BO364" s="181"/>
      <c r="BP364" s="180">
        <v>170000</v>
      </c>
      <c r="BQ364" s="181"/>
      <c r="BR364" s="181"/>
    </row>
    <row r="365" spans="1:70" ht="11.25" hidden="1" customHeight="1" outlineLevel="2" x14ac:dyDescent="0.2">
      <c r="A365" s="246" t="s">
        <v>546</v>
      </c>
      <c r="B365" s="225">
        <v>62</v>
      </c>
      <c r="C365" s="225">
        <v>664</v>
      </c>
      <c r="D365" s="226">
        <v>68613.7</v>
      </c>
      <c r="E365" s="226">
        <v>807424.67</v>
      </c>
      <c r="F365" s="247"/>
      <c r="G365" s="226">
        <v>327068.48</v>
      </c>
      <c r="H365" s="247"/>
      <c r="I365" s="247">
        <v>25288.799999999999</v>
      </c>
      <c r="J365" s="247"/>
      <c r="K365" s="226"/>
      <c r="L365" s="226"/>
      <c r="M365" s="226">
        <v>32706.85</v>
      </c>
      <c r="N365" s="247"/>
      <c r="O365" s="247"/>
      <c r="P365" s="226">
        <v>21787.93</v>
      </c>
      <c r="Q365" s="247"/>
      <c r="R365" s="247"/>
      <c r="S365" s="247"/>
      <c r="T365" s="247"/>
      <c r="U365" s="247"/>
      <c r="V365" s="226">
        <v>4600.6899999999996</v>
      </c>
      <c r="W365" s="226">
        <v>5522.73</v>
      </c>
      <c r="X365" s="247"/>
      <c r="Y365" s="247"/>
      <c r="Z365" s="247"/>
      <c r="AA365" s="226">
        <v>54469.81</v>
      </c>
      <c r="AB365" s="247"/>
      <c r="AC365" s="247"/>
      <c r="AD365" s="247"/>
      <c r="AE365" s="247"/>
      <c r="AF365" s="247"/>
      <c r="AG365" s="226">
        <v>27066</v>
      </c>
      <c r="AH365" s="247"/>
      <c r="AI365" s="247"/>
      <c r="AJ365" s="226">
        <v>87553.2</v>
      </c>
      <c r="AK365" s="226">
        <v>2000</v>
      </c>
      <c r="AL365" s="226">
        <v>2000</v>
      </c>
      <c r="AM365" s="226">
        <v>18259.77</v>
      </c>
      <c r="AN365" s="247"/>
      <c r="AO365" s="247"/>
      <c r="AP365" s="247"/>
      <c r="AQ365" s="247"/>
      <c r="AR365" s="247"/>
      <c r="AS365" s="226">
        <v>3811.77</v>
      </c>
      <c r="AT365" s="226">
        <v>1192</v>
      </c>
      <c r="AU365" s="247"/>
      <c r="AV365" s="247"/>
      <c r="AW365" s="247"/>
      <c r="AX365" s="226">
        <v>16946.04</v>
      </c>
      <c r="AY365" s="226">
        <v>4166.1000000000004</v>
      </c>
      <c r="AZ365" s="247"/>
      <c r="BA365" s="226">
        <v>39177.519999999997</v>
      </c>
      <c r="BB365" s="226">
        <v>300492.90999999997</v>
      </c>
      <c r="BC365" s="226">
        <v>276133.51</v>
      </c>
      <c r="BD365" s="226">
        <v>24359.4</v>
      </c>
      <c r="BE365" s="247"/>
      <c r="BF365" s="247"/>
      <c r="BG365" s="226">
        <v>72342.73</v>
      </c>
      <c r="BH365" s="226">
        <v>39373.769999999997</v>
      </c>
      <c r="BI365" s="226">
        <v>5877</v>
      </c>
      <c r="BJ365" s="226">
        <v>21155.77</v>
      </c>
      <c r="BK365" s="226">
        <v>12341</v>
      </c>
      <c r="BL365" s="180">
        <v>209177.52</v>
      </c>
      <c r="BM365" s="180">
        <v>39177.519999999997</v>
      </c>
      <c r="BN365" s="181"/>
      <c r="BO365" s="181"/>
      <c r="BP365" s="180">
        <v>170000</v>
      </c>
      <c r="BQ365" s="181"/>
      <c r="BR365" s="181"/>
    </row>
    <row r="366" spans="1:70" ht="11.25" hidden="1" customHeight="1" outlineLevel="2" x14ac:dyDescent="0.2">
      <c r="A366" s="246" t="s">
        <v>547</v>
      </c>
      <c r="B366" s="225">
        <v>79</v>
      </c>
      <c r="C366" s="225">
        <v>632</v>
      </c>
      <c r="D366" s="226">
        <v>102556.73</v>
      </c>
      <c r="E366" s="226">
        <v>545420.49</v>
      </c>
      <c r="F366" s="247"/>
      <c r="G366" s="226">
        <v>318375.36</v>
      </c>
      <c r="H366" s="247"/>
      <c r="I366" s="247"/>
      <c r="J366" s="247"/>
      <c r="K366" s="247">
        <v>5443.62</v>
      </c>
      <c r="L366" s="247">
        <v>30508.2</v>
      </c>
      <c r="M366" s="226">
        <v>31837.54</v>
      </c>
      <c r="N366" s="247"/>
      <c r="O366" s="247"/>
      <c r="P366" s="226">
        <v>20942.21</v>
      </c>
      <c r="Q366" s="247"/>
      <c r="R366" s="226">
        <v>159708.06</v>
      </c>
      <c r="S366" s="226">
        <v>70981.36</v>
      </c>
      <c r="T366" s="247"/>
      <c r="U366" s="247"/>
      <c r="V366" s="226">
        <v>193087.16</v>
      </c>
      <c r="W366" s="226">
        <v>3645</v>
      </c>
      <c r="X366" s="247"/>
      <c r="Y366" s="247"/>
      <c r="Z366" s="247"/>
      <c r="AA366" s="226">
        <v>52355.519999999997</v>
      </c>
      <c r="AB366" s="247"/>
      <c r="AC366" s="247"/>
      <c r="AD366" s="247"/>
      <c r="AE366" s="247"/>
      <c r="AF366" s="247"/>
      <c r="AG366" s="226">
        <v>40501</v>
      </c>
      <c r="AH366" s="247"/>
      <c r="AI366" s="247"/>
      <c r="AJ366" s="226">
        <v>304068.52</v>
      </c>
      <c r="AK366" s="226">
        <v>5000</v>
      </c>
      <c r="AL366" s="226">
        <v>5000</v>
      </c>
      <c r="AM366" s="226">
        <v>51500.22</v>
      </c>
      <c r="AN366" s="226">
        <v>158375.48000000001</v>
      </c>
      <c r="AO366" s="247"/>
      <c r="AP366" s="247"/>
      <c r="AQ366" s="247"/>
      <c r="AR366" s="247"/>
      <c r="AS366" s="226">
        <v>6889.46</v>
      </c>
      <c r="AT366" s="226">
        <v>1192</v>
      </c>
      <c r="AU366" s="247"/>
      <c r="AV366" s="247"/>
      <c r="AW366" s="247"/>
      <c r="AX366" s="247"/>
      <c r="AY366" s="247"/>
      <c r="AZ366" s="247"/>
      <c r="BA366" s="226">
        <v>76111.360000000001</v>
      </c>
      <c r="BB366" s="226">
        <v>443438.27</v>
      </c>
      <c r="BC366" s="226">
        <v>273730.09999999998</v>
      </c>
      <c r="BD366" s="226">
        <v>169708.17</v>
      </c>
      <c r="BE366" s="247"/>
      <c r="BF366" s="247"/>
      <c r="BG366" s="226">
        <v>116163.44</v>
      </c>
      <c r="BH366" s="226">
        <v>76492.2</v>
      </c>
      <c r="BI366" s="226">
        <v>11417</v>
      </c>
      <c r="BJ366" s="226">
        <v>41099.199999999997</v>
      </c>
      <c r="BK366" s="226">
        <v>23976</v>
      </c>
      <c r="BL366" s="180">
        <v>246111.35999999999</v>
      </c>
      <c r="BM366" s="180">
        <v>76111.360000000001</v>
      </c>
      <c r="BN366" s="181"/>
      <c r="BO366" s="181"/>
      <c r="BP366" s="180">
        <v>170000</v>
      </c>
      <c r="BQ366" s="181"/>
      <c r="BR366" s="181"/>
    </row>
    <row r="367" spans="1:70" ht="11.25" hidden="1" customHeight="1" outlineLevel="2" x14ac:dyDescent="0.2">
      <c r="A367" s="246" t="s">
        <v>548</v>
      </c>
      <c r="B367" s="225">
        <v>61</v>
      </c>
      <c r="C367" s="225">
        <v>658.8</v>
      </c>
      <c r="D367" s="226">
        <v>59291.28</v>
      </c>
      <c r="E367" s="226">
        <v>565864.27</v>
      </c>
      <c r="F367" s="247"/>
      <c r="G367" s="226">
        <v>333540.71999999997</v>
      </c>
      <c r="H367" s="247"/>
      <c r="I367" s="247"/>
      <c r="J367" s="247"/>
      <c r="K367" s="226">
        <v>5298.69</v>
      </c>
      <c r="L367" s="226">
        <v>33362.160000000003</v>
      </c>
      <c r="M367" s="226">
        <v>33354.080000000002</v>
      </c>
      <c r="N367" s="247"/>
      <c r="O367" s="247"/>
      <c r="P367" s="226">
        <v>19678.03</v>
      </c>
      <c r="Q367" s="247"/>
      <c r="R367" s="247"/>
      <c r="S367" s="247"/>
      <c r="T367" s="247"/>
      <c r="U367" s="247"/>
      <c r="V367" s="226">
        <v>11131.76</v>
      </c>
      <c r="W367" s="226">
        <v>5490</v>
      </c>
      <c r="X367" s="247"/>
      <c r="Y367" s="247"/>
      <c r="Z367" s="247"/>
      <c r="AA367" s="226">
        <v>49195.08</v>
      </c>
      <c r="AB367" s="247"/>
      <c r="AC367" s="247"/>
      <c r="AD367" s="247"/>
      <c r="AE367" s="247"/>
      <c r="AF367" s="247"/>
      <c r="AG367" s="226">
        <v>24751</v>
      </c>
      <c r="AH367" s="247"/>
      <c r="AI367" s="247"/>
      <c r="AJ367" s="226">
        <v>85831.48</v>
      </c>
      <c r="AK367" s="226">
        <v>2000</v>
      </c>
      <c r="AL367" s="247"/>
      <c r="AM367" s="226">
        <v>15734.03</v>
      </c>
      <c r="AN367" s="247"/>
      <c r="AO367" s="247"/>
      <c r="AP367" s="247"/>
      <c r="AQ367" s="247"/>
      <c r="AR367" s="247"/>
      <c r="AS367" s="226">
        <v>3540.2</v>
      </c>
      <c r="AT367" s="226">
        <v>1192</v>
      </c>
      <c r="AU367" s="247"/>
      <c r="AV367" s="247"/>
      <c r="AW367" s="247"/>
      <c r="AX367" s="226">
        <v>26994.1</v>
      </c>
      <c r="AY367" s="247"/>
      <c r="AZ367" s="247"/>
      <c r="BA367" s="226">
        <v>36371.15</v>
      </c>
      <c r="BB367" s="226">
        <v>271181.37</v>
      </c>
      <c r="BC367" s="226">
        <v>248905.47</v>
      </c>
      <c r="BD367" s="226">
        <v>22275.9</v>
      </c>
      <c r="BE367" s="247"/>
      <c r="BF367" s="247"/>
      <c r="BG367" s="226">
        <v>65989.820000000007</v>
      </c>
      <c r="BH367" s="226">
        <v>36553.33</v>
      </c>
      <c r="BI367" s="226">
        <v>5456</v>
      </c>
      <c r="BJ367" s="226">
        <v>19640.330000000002</v>
      </c>
      <c r="BK367" s="226">
        <v>11457</v>
      </c>
      <c r="BL367" s="180">
        <v>206371.15</v>
      </c>
      <c r="BM367" s="180">
        <v>36371.15</v>
      </c>
      <c r="BN367" s="181"/>
      <c r="BO367" s="181"/>
      <c r="BP367" s="180">
        <v>170000</v>
      </c>
      <c r="BQ367" s="181"/>
      <c r="BR367" s="181"/>
    </row>
    <row r="368" spans="1:70" ht="11.25" hidden="1" customHeight="1" outlineLevel="2" x14ac:dyDescent="0.2">
      <c r="A368" s="246" t="s">
        <v>1096</v>
      </c>
      <c r="B368" s="247"/>
      <c r="C368" s="247"/>
      <c r="D368" s="226">
        <v>-85341.22</v>
      </c>
      <c r="E368" s="247">
        <v>1130815.82</v>
      </c>
      <c r="F368" s="247"/>
      <c r="G368" s="247">
        <v>367476.47999999998</v>
      </c>
      <c r="H368" s="247"/>
      <c r="I368" s="247"/>
      <c r="J368" s="247"/>
      <c r="K368" s="247"/>
      <c r="L368" s="247"/>
      <c r="M368" s="247">
        <v>18373.830000000002</v>
      </c>
      <c r="N368" s="247"/>
      <c r="O368" s="247"/>
      <c r="P368" s="247"/>
      <c r="Q368" s="247"/>
      <c r="R368" s="247"/>
      <c r="S368" s="247"/>
      <c r="T368" s="247"/>
      <c r="U368" s="247"/>
      <c r="V368" s="247"/>
      <c r="W368" s="247"/>
      <c r="X368" s="247"/>
      <c r="Y368" s="247"/>
      <c r="Z368" s="247"/>
      <c r="AA368" s="247"/>
      <c r="AB368" s="247"/>
      <c r="AC368" s="247"/>
      <c r="AD368" s="247"/>
      <c r="AE368" s="247"/>
      <c r="AF368" s="247"/>
      <c r="AG368" s="247"/>
      <c r="AH368" s="247"/>
      <c r="AI368" s="247"/>
      <c r="AJ368" s="247"/>
      <c r="AK368" s="247"/>
      <c r="AL368" s="247"/>
      <c r="AM368" s="247"/>
      <c r="AN368" s="247"/>
      <c r="AO368" s="247"/>
      <c r="AP368" s="247"/>
      <c r="AQ368" s="247"/>
      <c r="AR368" s="247"/>
      <c r="AS368" s="247"/>
      <c r="AT368" s="247"/>
      <c r="AU368" s="247"/>
      <c r="AV368" s="247"/>
      <c r="AW368" s="247"/>
      <c r="AX368" s="247"/>
      <c r="AY368" s="247"/>
      <c r="AZ368" s="247"/>
      <c r="BA368" s="247"/>
      <c r="BB368" s="226">
        <v>-30000</v>
      </c>
      <c r="BC368" s="247"/>
      <c r="BD368" s="247"/>
      <c r="BE368" s="226">
        <v>-30000</v>
      </c>
      <c r="BF368" s="247"/>
      <c r="BG368" s="226">
        <v>-55341.22</v>
      </c>
      <c r="BH368" s="247"/>
      <c r="BI368" s="247"/>
      <c r="BJ368" s="247"/>
      <c r="BK368" s="247"/>
      <c r="BL368" s="181"/>
      <c r="BM368" s="181"/>
      <c r="BN368" s="181"/>
      <c r="BO368" s="181"/>
      <c r="BP368" s="181"/>
      <c r="BQ368" s="181"/>
      <c r="BR368" s="181"/>
    </row>
    <row r="369" spans="1:70" ht="11.25" hidden="1" customHeight="1" outlineLevel="2" x14ac:dyDescent="0.2">
      <c r="A369" s="246" t="s">
        <v>549</v>
      </c>
      <c r="B369" s="247"/>
      <c r="C369" s="247"/>
      <c r="D369" s="226">
        <v>-6223.95</v>
      </c>
      <c r="E369" s="247">
        <v>537700.30000000005</v>
      </c>
      <c r="F369" s="247"/>
      <c r="G369" s="247">
        <v>247160.16</v>
      </c>
      <c r="H369" s="247"/>
      <c r="I369" s="247"/>
      <c r="J369" s="247"/>
      <c r="K369" s="247">
        <v>7644.3</v>
      </c>
      <c r="L369" s="247">
        <v>48318.42</v>
      </c>
      <c r="M369" s="247">
        <v>19381.68</v>
      </c>
      <c r="N369" s="247"/>
      <c r="O369" s="247"/>
      <c r="P369" s="247"/>
      <c r="Q369" s="247"/>
      <c r="R369" s="247"/>
      <c r="S369" s="247"/>
      <c r="T369" s="247"/>
      <c r="U369" s="247"/>
      <c r="V369" s="247"/>
      <c r="W369" s="247"/>
      <c r="X369" s="247"/>
      <c r="Y369" s="247"/>
      <c r="Z369" s="247"/>
      <c r="AA369" s="247"/>
      <c r="AB369" s="247"/>
      <c r="AC369" s="247"/>
      <c r="AD369" s="247"/>
      <c r="AE369" s="247"/>
      <c r="AF369" s="247"/>
      <c r="AG369" s="247"/>
      <c r="AH369" s="247"/>
      <c r="AI369" s="247"/>
      <c r="AJ369" s="247"/>
      <c r="AK369" s="247"/>
      <c r="AL369" s="247"/>
      <c r="AM369" s="247"/>
      <c r="AN369" s="247"/>
      <c r="AO369" s="247"/>
      <c r="AP369" s="247"/>
      <c r="AQ369" s="247"/>
      <c r="AR369" s="247"/>
      <c r="AS369" s="247"/>
      <c r="AT369" s="247"/>
      <c r="AU369" s="247"/>
      <c r="AV369" s="247"/>
      <c r="AW369" s="247"/>
      <c r="AX369" s="247"/>
      <c r="AY369" s="247"/>
      <c r="AZ369" s="247"/>
      <c r="BA369" s="247"/>
      <c r="BB369" s="247"/>
      <c r="BC369" s="247"/>
      <c r="BD369" s="247"/>
      <c r="BE369" s="247"/>
      <c r="BF369" s="247"/>
      <c r="BG369" s="226">
        <v>-6223.95</v>
      </c>
      <c r="BH369" s="247"/>
      <c r="BI369" s="247"/>
      <c r="BJ369" s="247"/>
      <c r="BK369" s="247"/>
      <c r="BL369" s="181"/>
      <c r="BM369" s="181"/>
      <c r="BN369" s="181"/>
      <c r="BO369" s="181"/>
      <c r="BP369" s="181"/>
      <c r="BQ369" s="181"/>
      <c r="BR369" s="181"/>
    </row>
    <row r="370" spans="1:70" ht="11.25" hidden="1" customHeight="1" outlineLevel="2" x14ac:dyDescent="0.2">
      <c r="A370" s="246" t="s">
        <v>550</v>
      </c>
      <c r="B370" s="225">
        <v>65</v>
      </c>
      <c r="C370" s="225">
        <v>702</v>
      </c>
      <c r="D370" s="226">
        <v>65934.8</v>
      </c>
      <c r="E370" s="226"/>
      <c r="F370" s="247"/>
      <c r="G370" s="226"/>
      <c r="H370" s="247"/>
      <c r="I370" s="247"/>
      <c r="J370" s="247"/>
      <c r="K370" s="226"/>
      <c r="L370" s="226"/>
      <c r="M370" s="226"/>
      <c r="N370" s="247"/>
      <c r="O370" s="247"/>
      <c r="P370" s="226">
        <v>22904.12</v>
      </c>
      <c r="Q370" s="247"/>
      <c r="R370" s="247"/>
      <c r="S370" s="247"/>
      <c r="T370" s="247"/>
      <c r="U370" s="247"/>
      <c r="V370" s="226">
        <v>5019.21</v>
      </c>
      <c r="W370" s="226">
        <v>5833.13</v>
      </c>
      <c r="X370" s="247"/>
      <c r="Y370" s="247"/>
      <c r="Z370" s="247"/>
      <c r="AA370" s="226">
        <v>57260.32</v>
      </c>
      <c r="AB370" s="247"/>
      <c r="AC370" s="247"/>
      <c r="AD370" s="247"/>
      <c r="AE370" s="247"/>
      <c r="AF370" s="247"/>
      <c r="AG370" s="226">
        <v>27066</v>
      </c>
      <c r="AH370" s="247"/>
      <c r="AI370" s="247"/>
      <c r="AJ370" s="226">
        <v>89178.38</v>
      </c>
      <c r="AK370" s="247"/>
      <c r="AL370" s="226">
        <v>2000</v>
      </c>
      <c r="AM370" s="226">
        <v>20098.36</v>
      </c>
      <c r="AN370" s="247"/>
      <c r="AO370" s="247"/>
      <c r="AP370" s="247"/>
      <c r="AQ370" s="247"/>
      <c r="AR370" s="247"/>
      <c r="AS370" s="226">
        <v>4009.52</v>
      </c>
      <c r="AT370" s="226">
        <v>1192</v>
      </c>
      <c r="AU370" s="247"/>
      <c r="AV370" s="247"/>
      <c r="AW370" s="247"/>
      <c r="AX370" s="226">
        <v>20658.099999999999</v>
      </c>
      <c r="AY370" s="247"/>
      <c r="AZ370" s="247"/>
      <c r="BA370" s="226">
        <v>41220.400000000001</v>
      </c>
      <c r="BB370" s="226">
        <v>314801.34999999998</v>
      </c>
      <c r="BC370" s="226">
        <v>290441.95</v>
      </c>
      <c r="BD370" s="226">
        <v>24359.4</v>
      </c>
      <c r="BE370" s="247"/>
      <c r="BF370" s="247"/>
      <c r="BG370" s="226">
        <v>74158.95</v>
      </c>
      <c r="BH370" s="226">
        <v>41426.42</v>
      </c>
      <c r="BI370" s="226">
        <v>6183</v>
      </c>
      <c r="BJ370" s="226">
        <v>22259.42</v>
      </c>
      <c r="BK370" s="226">
        <v>12984</v>
      </c>
      <c r="BL370" s="180">
        <v>211220.4</v>
      </c>
      <c r="BM370" s="180">
        <v>41220.400000000001</v>
      </c>
      <c r="BN370" s="181"/>
      <c r="BO370" s="181"/>
      <c r="BP370" s="180">
        <v>170000</v>
      </c>
      <c r="BQ370" s="181"/>
      <c r="BR370" s="181"/>
    </row>
    <row r="371" spans="1:70" ht="11.25" hidden="1" customHeight="1" outlineLevel="2" x14ac:dyDescent="0.2">
      <c r="A371" s="246" t="s">
        <v>1097</v>
      </c>
      <c r="B371" s="225">
        <v>74</v>
      </c>
      <c r="C371" s="225">
        <v>592</v>
      </c>
      <c r="D371" s="226">
        <v>77876.56</v>
      </c>
      <c r="E371" s="226"/>
      <c r="F371" s="247"/>
      <c r="G371" s="226"/>
      <c r="H371" s="247"/>
      <c r="I371" s="226"/>
      <c r="J371" s="247"/>
      <c r="K371" s="247"/>
      <c r="L371" s="247"/>
      <c r="M371" s="226"/>
      <c r="N371" s="226"/>
      <c r="O371" s="247"/>
      <c r="P371" s="226">
        <v>21946.04</v>
      </c>
      <c r="Q371" s="247"/>
      <c r="R371" s="247"/>
      <c r="S371" s="247"/>
      <c r="T371" s="247"/>
      <c r="U371" s="247"/>
      <c r="V371" s="226">
        <v>103760.84</v>
      </c>
      <c r="W371" s="226">
        <v>5002.9399999999996</v>
      </c>
      <c r="X371" s="247"/>
      <c r="Y371" s="247"/>
      <c r="Z371" s="247"/>
      <c r="AA371" s="226">
        <v>51899.4</v>
      </c>
      <c r="AB371" s="247"/>
      <c r="AC371" s="247"/>
      <c r="AD371" s="247"/>
      <c r="AE371" s="247"/>
      <c r="AF371" s="247"/>
      <c r="AG371" s="226">
        <v>30398</v>
      </c>
      <c r="AH371" s="247"/>
      <c r="AI371" s="247"/>
      <c r="AJ371" s="226">
        <v>149882.29999999999</v>
      </c>
      <c r="AK371" s="226">
        <v>3000</v>
      </c>
      <c r="AL371" s="226">
        <v>1000</v>
      </c>
      <c r="AM371" s="226">
        <v>26069.61</v>
      </c>
      <c r="AN371" s="247"/>
      <c r="AO371" s="226">
        <v>66271.850000000006</v>
      </c>
      <c r="AP371" s="247"/>
      <c r="AQ371" s="247"/>
      <c r="AR371" s="247"/>
      <c r="AS371" s="226">
        <v>4493.72</v>
      </c>
      <c r="AT371" s="226">
        <v>1192</v>
      </c>
      <c r="AU371" s="247"/>
      <c r="AV371" s="247"/>
      <c r="AW371" s="247"/>
      <c r="AX371" s="247"/>
      <c r="AY371" s="247"/>
      <c r="AZ371" s="247"/>
      <c r="BA371" s="226">
        <v>47855.12</v>
      </c>
      <c r="BB371" s="226">
        <v>370513.63</v>
      </c>
      <c r="BC371" s="226">
        <v>343155.43</v>
      </c>
      <c r="BD371" s="226">
        <v>27358.2</v>
      </c>
      <c r="BE371" s="247"/>
      <c r="BF371" s="247"/>
      <c r="BG371" s="226">
        <v>36031.78</v>
      </c>
      <c r="BH371" s="226">
        <v>48094.12</v>
      </c>
      <c r="BI371" s="226">
        <v>7178</v>
      </c>
      <c r="BJ371" s="226">
        <v>25842.12</v>
      </c>
      <c r="BK371" s="226">
        <v>15074</v>
      </c>
      <c r="BL371" s="180">
        <v>217855.12</v>
      </c>
      <c r="BM371" s="180">
        <v>47855.12</v>
      </c>
      <c r="BN371" s="181"/>
      <c r="BO371" s="181"/>
      <c r="BP371" s="180">
        <v>170000</v>
      </c>
      <c r="BQ371" s="181"/>
      <c r="BR371" s="181"/>
    </row>
    <row r="372" spans="1:70" ht="11.25" hidden="1" customHeight="1" outlineLevel="2" x14ac:dyDescent="0.2">
      <c r="A372" s="246" t="s">
        <v>551</v>
      </c>
      <c r="B372" s="225">
        <v>41</v>
      </c>
      <c r="C372" s="225">
        <v>437.2</v>
      </c>
      <c r="D372" s="226">
        <v>65111.82</v>
      </c>
      <c r="E372" s="226">
        <v>576331.72</v>
      </c>
      <c r="F372" s="247"/>
      <c r="G372" s="226">
        <v>273494.02</v>
      </c>
      <c r="H372" s="247"/>
      <c r="I372" s="247"/>
      <c r="J372" s="247"/>
      <c r="K372" s="226">
        <v>7599.25</v>
      </c>
      <c r="L372" s="226">
        <v>50513.66</v>
      </c>
      <c r="M372" s="226">
        <v>22607.77</v>
      </c>
      <c r="N372" s="247"/>
      <c r="O372" s="247"/>
      <c r="P372" s="226">
        <v>13191.24</v>
      </c>
      <c r="Q372" s="247"/>
      <c r="R372" s="247"/>
      <c r="S372" s="247"/>
      <c r="T372" s="247"/>
      <c r="U372" s="247"/>
      <c r="V372" s="226">
        <v>7221.91</v>
      </c>
      <c r="W372" s="226">
        <v>3632.73</v>
      </c>
      <c r="X372" s="247"/>
      <c r="Y372" s="247"/>
      <c r="Z372" s="247"/>
      <c r="AA372" s="226">
        <v>32978.07</v>
      </c>
      <c r="AB372" s="247"/>
      <c r="AC372" s="247"/>
      <c r="AD372" s="247"/>
      <c r="AE372" s="247"/>
      <c r="AF372" s="247"/>
      <c r="AG372" s="226">
        <v>36751</v>
      </c>
      <c r="AH372" s="247"/>
      <c r="AI372" s="247"/>
      <c r="AJ372" s="226">
        <v>40211.99</v>
      </c>
      <c r="AK372" s="226">
        <v>2000</v>
      </c>
      <c r="AL372" s="226">
        <v>2000</v>
      </c>
      <c r="AM372" s="226">
        <v>6448.29</v>
      </c>
      <c r="AN372" s="247"/>
      <c r="AO372" s="247"/>
      <c r="AP372" s="247"/>
      <c r="AQ372" s="247"/>
      <c r="AR372" s="247"/>
      <c r="AS372" s="226">
        <v>2530.3200000000002</v>
      </c>
      <c r="AT372" s="226">
        <v>1192</v>
      </c>
      <c r="AU372" s="247"/>
      <c r="AV372" s="247"/>
      <c r="AW372" s="247"/>
      <c r="AX372" s="247"/>
      <c r="AY372" s="247"/>
      <c r="AZ372" s="247"/>
      <c r="BA372" s="226">
        <v>26041.38</v>
      </c>
      <c r="BB372" s="226">
        <v>246344.68</v>
      </c>
      <c r="BC372" s="226">
        <v>213268.78</v>
      </c>
      <c r="BD372" s="226">
        <v>33075.9</v>
      </c>
      <c r="BE372" s="247"/>
      <c r="BF372" s="247"/>
      <c r="BG372" s="226">
        <v>38968.82</v>
      </c>
      <c r="BH372" s="226">
        <v>28249.759999999998</v>
      </c>
      <c r="BI372" s="226">
        <v>3907</v>
      </c>
      <c r="BJ372" s="226">
        <v>15373.76</v>
      </c>
      <c r="BK372" s="226">
        <v>8969</v>
      </c>
      <c r="BL372" s="180">
        <v>195930.79</v>
      </c>
      <c r="BM372" s="180">
        <v>26041.38</v>
      </c>
      <c r="BN372" s="181"/>
      <c r="BO372" s="181"/>
      <c r="BP372" s="180">
        <v>169889.41</v>
      </c>
      <c r="BQ372" s="181"/>
      <c r="BR372" s="181"/>
    </row>
    <row r="373" spans="1:70" ht="11.25" hidden="1" customHeight="1" outlineLevel="2" x14ac:dyDescent="0.2">
      <c r="A373" s="246" t="s">
        <v>552</v>
      </c>
      <c r="B373" s="225">
        <v>79</v>
      </c>
      <c r="C373" s="225">
        <v>632</v>
      </c>
      <c r="D373" s="226">
        <v>76984.47</v>
      </c>
      <c r="E373" s="226">
        <v>703123.44</v>
      </c>
      <c r="F373" s="247"/>
      <c r="G373" s="226">
        <v>323259.12</v>
      </c>
      <c r="H373" s="247"/>
      <c r="I373" s="226">
        <v>8897.0400000000009</v>
      </c>
      <c r="J373" s="247"/>
      <c r="K373" s="247"/>
      <c r="L373" s="247"/>
      <c r="M373" s="226">
        <v>16162.96</v>
      </c>
      <c r="N373" s="247">
        <v>54028.95</v>
      </c>
      <c r="O373" s="247"/>
      <c r="P373" s="226">
        <v>26637.54</v>
      </c>
      <c r="Q373" s="247"/>
      <c r="R373" s="247"/>
      <c r="S373" s="247"/>
      <c r="T373" s="247"/>
      <c r="U373" s="247"/>
      <c r="V373" s="226">
        <v>99517.84</v>
      </c>
      <c r="W373" s="226">
        <v>5400</v>
      </c>
      <c r="X373" s="247"/>
      <c r="Y373" s="247"/>
      <c r="Z373" s="247"/>
      <c r="AA373" s="226">
        <v>66593.84</v>
      </c>
      <c r="AB373" s="247"/>
      <c r="AC373" s="247"/>
      <c r="AD373" s="247"/>
      <c r="AE373" s="247"/>
      <c r="AF373" s="247"/>
      <c r="AG373" s="226">
        <v>34561</v>
      </c>
      <c r="AH373" s="247"/>
      <c r="AI373" s="247"/>
      <c r="AJ373" s="226">
        <v>226555.86</v>
      </c>
      <c r="AK373" s="226">
        <v>3000</v>
      </c>
      <c r="AL373" s="226">
        <v>2000</v>
      </c>
      <c r="AM373" s="226">
        <v>31225.49</v>
      </c>
      <c r="AN373" s="226">
        <v>35727.769999999997</v>
      </c>
      <c r="AO373" s="226">
        <v>35727.769999999997</v>
      </c>
      <c r="AP373" s="247"/>
      <c r="AQ373" s="247"/>
      <c r="AR373" s="247"/>
      <c r="AS373" s="226">
        <v>5290.96</v>
      </c>
      <c r="AT373" s="247"/>
      <c r="AU373" s="247"/>
      <c r="AV373" s="247"/>
      <c r="AW373" s="247"/>
      <c r="AX373" s="226">
        <v>40000</v>
      </c>
      <c r="AY373" s="226">
        <v>20000</v>
      </c>
      <c r="AZ373" s="247"/>
      <c r="BA373" s="226">
        <v>53583.87</v>
      </c>
      <c r="BB373" s="226">
        <v>364628.47</v>
      </c>
      <c r="BC373" s="226">
        <v>333523.57</v>
      </c>
      <c r="BD373" s="226">
        <v>31104.9</v>
      </c>
      <c r="BE373" s="247"/>
      <c r="BF373" s="247"/>
      <c r="BG373" s="226">
        <v>21638.78</v>
      </c>
      <c r="BH373" s="226">
        <v>53852.2</v>
      </c>
      <c r="BI373" s="226">
        <v>8038</v>
      </c>
      <c r="BJ373" s="226">
        <v>28935.200000000001</v>
      </c>
      <c r="BK373" s="226">
        <v>16879</v>
      </c>
      <c r="BL373" s="180">
        <v>223583.87</v>
      </c>
      <c r="BM373" s="180">
        <v>53583.87</v>
      </c>
      <c r="BN373" s="181"/>
      <c r="BO373" s="181"/>
      <c r="BP373" s="180">
        <v>170000</v>
      </c>
      <c r="BQ373" s="181"/>
      <c r="BR373" s="181"/>
    </row>
    <row r="374" spans="1:70" ht="11.25" hidden="1" customHeight="1" outlineLevel="2" x14ac:dyDescent="0.2">
      <c r="A374" s="246" t="s">
        <v>554</v>
      </c>
      <c r="B374" s="225">
        <v>79</v>
      </c>
      <c r="C374" s="225">
        <v>632</v>
      </c>
      <c r="D374" s="226">
        <v>83127.72</v>
      </c>
      <c r="E374" s="226">
        <v>434502.8</v>
      </c>
      <c r="F374" s="247"/>
      <c r="G374" s="226">
        <v>247573.8</v>
      </c>
      <c r="H374" s="247"/>
      <c r="I374" s="226"/>
      <c r="J374" s="247"/>
      <c r="K374" s="247">
        <v>2213.34</v>
      </c>
      <c r="L374" s="247">
        <v>19321.86</v>
      </c>
      <c r="M374" s="226">
        <v>24757.39</v>
      </c>
      <c r="N374" s="247"/>
      <c r="O374" s="247"/>
      <c r="P374" s="226">
        <v>23428.880000000001</v>
      </c>
      <c r="Q374" s="247"/>
      <c r="R374" s="247"/>
      <c r="S374" s="247"/>
      <c r="T374" s="247"/>
      <c r="U374" s="247"/>
      <c r="V374" s="226">
        <v>105312.77</v>
      </c>
      <c r="W374" s="226">
        <v>5400</v>
      </c>
      <c r="X374" s="247"/>
      <c r="Y374" s="247"/>
      <c r="Z374" s="247"/>
      <c r="AA374" s="226">
        <v>58572.18</v>
      </c>
      <c r="AB374" s="247"/>
      <c r="AC374" s="247"/>
      <c r="AD374" s="247"/>
      <c r="AE374" s="247"/>
      <c r="AF374" s="247"/>
      <c r="AG374" s="226">
        <v>30398</v>
      </c>
      <c r="AH374" s="247"/>
      <c r="AI374" s="247"/>
      <c r="AJ374" s="226">
        <v>89077.98</v>
      </c>
      <c r="AK374" s="226">
        <v>5000</v>
      </c>
      <c r="AL374" s="226">
        <v>2000</v>
      </c>
      <c r="AM374" s="226">
        <v>27075.38</v>
      </c>
      <c r="AN374" s="247"/>
      <c r="AO374" s="247"/>
      <c r="AP374" s="247"/>
      <c r="AQ374" s="247"/>
      <c r="AR374" s="247"/>
      <c r="AS374" s="226">
        <v>4837.95</v>
      </c>
      <c r="AT374" s="226">
        <v>1192</v>
      </c>
      <c r="AU374" s="247"/>
      <c r="AV374" s="247"/>
      <c r="AW374" s="247"/>
      <c r="AX374" s="247"/>
      <c r="AY374" s="247"/>
      <c r="AZ374" s="247"/>
      <c r="BA374" s="226">
        <v>48972.65</v>
      </c>
      <c r="BB374" s="226">
        <v>384637.76</v>
      </c>
      <c r="BC374" s="226">
        <v>357279.56</v>
      </c>
      <c r="BD374" s="226">
        <v>27358.2</v>
      </c>
      <c r="BE374" s="247"/>
      <c r="BF374" s="247"/>
      <c r="BG374" s="226">
        <v>99138.45</v>
      </c>
      <c r="BH374" s="226">
        <v>49216.61</v>
      </c>
      <c r="BI374" s="226">
        <v>7345</v>
      </c>
      <c r="BJ374" s="226">
        <v>26444.61</v>
      </c>
      <c r="BK374" s="226">
        <v>15427</v>
      </c>
      <c r="BL374" s="180">
        <v>218972.65</v>
      </c>
      <c r="BM374" s="180">
        <v>48972.65</v>
      </c>
      <c r="BN374" s="181"/>
      <c r="BO374" s="181"/>
      <c r="BP374" s="180">
        <v>170000</v>
      </c>
      <c r="BQ374" s="181"/>
      <c r="BR374" s="181"/>
    </row>
    <row r="375" spans="1:70" ht="11.25" hidden="1" customHeight="1" outlineLevel="2" x14ac:dyDescent="0.2">
      <c r="A375" s="246" t="s">
        <v>555</v>
      </c>
      <c r="B375" s="225">
        <v>57</v>
      </c>
      <c r="C375" s="225">
        <v>610</v>
      </c>
      <c r="D375" s="226">
        <v>66894.820000000007</v>
      </c>
      <c r="E375" s="226">
        <v>762190.82</v>
      </c>
      <c r="F375" s="247"/>
      <c r="G375" s="226">
        <v>391133.44</v>
      </c>
      <c r="H375" s="247"/>
      <c r="I375" s="247">
        <v>10115.52</v>
      </c>
      <c r="J375" s="247"/>
      <c r="K375" s="226"/>
      <c r="L375" s="226"/>
      <c r="M375" s="226">
        <v>39113.35</v>
      </c>
      <c r="N375" s="226">
        <v>12362.08</v>
      </c>
      <c r="O375" s="247"/>
      <c r="P375" s="226">
        <v>18359.68</v>
      </c>
      <c r="Q375" s="247"/>
      <c r="R375" s="247"/>
      <c r="S375" s="247"/>
      <c r="T375" s="247"/>
      <c r="U375" s="247"/>
      <c r="V375" s="226">
        <v>10105.9</v>
      </c>
      <c r="W375" s="226">
        <v>5072.7299999999996</v>
      </c>
      <c r="X375" s="247"/>
      <c r="Y375" s="247"/>
      <c r="Z375" s="247"/>
      <c r="AA375" s="226">
        <v>45899.19</v>
      </c>
      <c r="AB375" s="247"/>
      <c r="AC375" s="247"/>
      <c r="AD375" s="247"/>
      <c r="AE375" s="247"/>
      <c r="AF375" s="247"/>
      <c r="AG375" s="226">
        <v>24751</v>
      </c>
      <c r="AH375" s="247"/>
      <c r="AI375" s="247"/>
      <c r="AJ375" s="226">
        <v>56422.22</v>
      </c>
      <c r="AK375" s="226">
        <v>2000</v>
      </c>
      <c r="AL375" s="247"/>
      <c r="AM375" s="226">
        <v>15275.83</v>
      </c>
      <c r="AN375" s="247"/>
      <c r="AO375" s="247"/>
      <c r="AP375" s="247"/>
      <c r="AQ375" s="247"/>
      <c r="AR375" s="247"/>
      <c r="AS375" s="226">
        <v>3284.35</v>
      </c>
      <c r="AT375" s="247"/>
      <c r="AU375" s="247"/>
      <c r="AV375" s="247"/>
      <c r="AW375" s="247"/>
      <c r="AX375" s="247"/>
      <c r="AY375" s="247"/>
      <c r="AZ375" s="247"/>
      <c r="BA375" s="226">
        <v>35862.04</v>
      </c>
      <c r="BB375" s="226">
        <v>300629.45</v>
      </c>
      <c r="BC375" s="226">
        <v>278353.55</v>
      </c>
      <c r="BD375" s="226">
        <v>22275.9</v>
      </c>
      <c r="BE375" s="247"/>
      <c r="BF375" s="247"/>
      <c r="BG375" s="226">
        <v>68463.44</v>
      </c>
      <c r="BH375" s="226">
        <v>36042.04</v>
      </c>
      <c r="BI375" s="226">
        <v>5380</v>
      </c>
      <c r="BJ375" s="226">
        <v>19365.04</v>
      </c>
      <c r="BK375" s="226">
        <v>11297</v>
      </c>
      <c r="BL375" s="180">
        <v>205862.04</v>
      </c>
      <c r="BM375" s="180">
        <v>35862.04</v>
      </c>
      <c r="BN375" s="181"/>
      <c r="BO375" s="181"/>
      <c r="BP375" s="180">
        <v>170000</v>
      </c>
      <c r="BQ375" s="181"/>
      <c r="BR375" s="181"/>
    </row>
    <row r="376" spans="1:70" ht="11.25" hidden="1" customHeight="1" outlineLevel="2" x14ac:dyDescent="0.2">
      <c r="A376" s="246" t="s">
        <v>556</v>
      </c>
      <c r="B376" s="225">
        <v>56</v>
      </c>
      <c r="C376" s="225">
        <v>604.79999999999995</v>
      </c>
      <c r="D376" s="226">
        <v>67481.08</v>
      </c>
      <c r="E376" s="226">
        <v>778916.7</v>
      </c>
      <c r="F376" s="247"/>
      <c r="G376" s="226">
        <v>323259.12</v>
      </c>
      <c r="H376" s="247"/>
      <c r="I376" s="247">
        <v>8897.0400000000009</v>
      </c>
      <c r="J376" s="247"/>
      <c r="K376" s="226"/>
      <c r="L376" s="226"/>
      <c r="M376" s="226">
        <v>32325.919999999998</v>
      </c>
      <c r="N376" s="247"/>
      <c r="O376" s="247"/>
      <c r="P376" s="226">
        <v>19781.8</v>
      </c>
      <c r="Q376" s="247"/>
      <c r="R376" s="247"/>
      <c r="S376" s="247"/>
      <c r="T376" s="247"/>
      <c r="U376" s="247"/>
      <c r="V376" s="226">
        <v>4114.6099999999997</v>
      </c>
      <c r="W376" s="226">
        <v>5040</v>
      </c>
      <c r="X376" s="247"/>
      <c r="Y376" s="247"/>
      <c r="Z376" s="247"/>
      <c r="AA376" s="226">
        <v>49454.51</v>
      </c>
      <c r="AB376" s="226">
        <v>107931.85</v>
      </c>
      <c r="AC376" s="247"/>
      <c r="AD376" s="247"/>
      <c r="AE376" s="247"/>
      <c r="AF376" s="247"/>
      <c r="AG376" s="226">
        <v>27066</v>
      </c>
      <c r="AH376" s="247"/>
      <c r="AI376" s="247"/>
      <c r="AJ376" s="226">
        <v>55021.04</v>
      </c>
      <c r="AK376" s="247"/>
      <c r="AL376" s="247"/>
      <c r="AM376" s="226">
        <v>29677.11</v>
      </c>
      <c r="AN376" s="247"/>
      <c r="AO376" s="247"/>
      <c r="AP376" s="247"/>
      <c r="AQ376" s="247"/>
      <c r="AR376" s="247"/>
      <c r="AS376" s="226">
        <v>2577.75</v>
      </c>
      <c r="AT376" s="225">
        <v>894</v>
      </c>
      <c r="AU376" s="247"/>
      <c r="AV376" s="247"/>
      <c r="AW376" s="247"/>
      <c r="AX376" s="226">
        <v>21872.18</v>
      </c>
      <c r="AY376" s="247"/>
      <c r="AZ376" s="247"/>
      <c r="BA376" s="247"/>
      <c r="BB376" s="226">
        <v>479231.14</v>
      </c>
      <c r="BC376" s="226">
        <v>296151.82</v>
      </c>
      <c r="BD376" s="226">
        <v>183079.32</v>
      </c>
      <c r="BE376" s="247"/>
      <c r="BF376" s="247"/>
      <c r="BG376" s="247"/>
      <c r="BH376" s="226">
        <v>44343.26</v>
      </c>
      <c r="BI376" s="247"/>
      <c r="BJ376" s="226">
        <v>44343.26</v>
      </c>
      <c r="BK376" s="247"/>
      <c r="BL376" s="180">
        <v>170000</v>
      </c>
      <c r="BM376" s="181"/>
      <c r="BN376" s="181"/>
      <c r="BO376" s="181"/>
      <c r="BP376" s="180">
        <v>170000</v>
      </c>
      <c r="BQ376" s="181"/>
      <c r="BR376" s="181"/>
    </row>
    <row r="377" spans="1:70" ht="11.25" hidden="1" customHeight="1" outlineLevel="2" x14ac:dyDescent="0.2">
      <c r="A377" s="246" t="s">
        <v>557</v>
      </c>
      <c r="B377" s="247"/>
      <c r="C377" s="247"/>
      <c r="D377" s="226">
        <v>-6735.63</v>
      </c>
      <c r="E377" s="247">
        <v>537173.25</v>
      </c>
      <c r="F377" s="247"/>
      <c r="G377" s="247">
        <v>302223.96000000002</v>
      </c>
      <c r="H377" s="247"/>
      <c r="I377" s="247"/>
      <c r="J377" s="247"/>
      <c r="K377" s="247">
        <v>5443.62</v>
      </c>
      <c r="L377" s="247">
        <v>27457.38</v>
      </c>
      <c r="M377" s="247">
        <v>30222.400000000001</v>
      </c>
      <c r="N377" s="247">
        <v>19574.349999999999</v>
      </c>
      <c r="O377" s="247"/>
      <c r="P377" s="247"/>
      <c r="Q377" s="247"/>
      <c r="R377" s="247"/>
      <c r="S377" s="247"/>
      <c r="T377" s="247"/>
      <c r="U377" s="247"/>
      <c r="V377" s="247"/>
      <c r="W377" s="247"/>
      <c r="X377" s="247"/>
      <c r="Y377" s="247"/>
      <c r="Z377" s="247"/>
      <c r="AA377" s="247"/>
      <c r="AB377" s="247"/>
      <c r="AC377" s="247"/>
      <c r="AD377" s="247"/>
      <c r="AE377" s="247"/>
      <c r="AF377" s="247"/>
      <c r="AG377" s="247"/>
      <c r="AH377" s="247"/>
      <c r="AI377" s="247"/>
      <c r="AJ377" s="247"/>
      <c r="AK377" s="247"/>
      <c r="AL377" s="247"/>
      <c r="AM377" s="247"/>
      <c r="AN377" s="247"/>
      <c r="AO377" s="247"/>
      <c r="AP377" s="247"/>
      <c r="AQ377" s="247"/>
      <c r="AR377" s="247"/>
      <c r="AS377" s="247"/>
      <c r="AT377" s="247"/>
      <c r="AU377" s="247"/>
      <c r="AV377" s="247"/>
      <c r="AW377" s="247"/>
      <c r="AX377" s="247"/>
      <c r="AY377" s="247"/>
      <c r="AZ377" s="247"/>
      <c r="BA377" s="247"/>
      <c r="BB377" s="247"/>
      <c r="BC377" s="247"/>
      <c r="BD377" s="247"/>
      <c r="BE377" s="247"/>
      <c r="BF377" s="247"/>
      <c r="BG377" s="226">
        <v>-6735.63</v>
      </c>
      <c r="BH377" s="247"/>
      <c r="BI377" s="247"/>
      <c r="BJ377" s="247"/>
      <c r="BK377" s="247"/>
      <c r="BL377" s="181"/>
      <c r="BM377" s="181"/>
      <c r="BN377" s="181"/>
      <c r="BO377" s="181"/>
      <c r="BP377" s="181"/>
      <c r="BQ377" s="181"/>
      <c r="BR377" s="181"/>
    </row>
    <row r="378" spans="1:70" ht="11.25" hidden="1" customHeight="1" outlineLevel="2" x14ac:dyDescent="0.2">
      <c r="A378" s="246" t="s">
        <v>558</v>
      </c>
      <c r="B378" s="225">
        <v>71</v>
      </c>
      <c r="C378" s="225">
        <v>568</v>
      </c>
      <c r="D378" s="226">
        <v>30253.71</v>
      </c>
      <c r="E378" s="226">
        <v>466771.1</v>
      </c>
      <c r="F378" s="247"/>
      <c r="G378" s="226">
        <v>197817.98</v>
      </c>
      <c r="H378" s="247"/>
      <c r="I378" s="226"/>
      <c r="J378" s="247"/>
      <c r="K378" s="247">
        <v>4644.53</v>
      </c>
      <c r="L378" s="247">
        <v>31138.02</v>
      </c>
      <c r="M378" s="226">
        <v>19781.8</v>
      </c>
      <c r="N378" s="226"/>
      <c r="O378" s="247"/>
      <c r="P378" s="226">
        <v>18578.150000000001</v>
      </c>
      <c r="Q378" s="247"/>
      <c r="R378" s="247"/>
      <c r="S378" s="247"/>
      <c r="T378" s="247"/>
      <c r="U378" s="247"/>
      <c r="V378" s="226">
        <v>91701.73</v>
      </c>
      <c r="W378" s="226">
        <v>4878.41</v>
      </c>
      <c r="X378" s="247"/>
      <c r="Y378" s="247"/>
      <c r="Z378" s="247"/>
      <c r="AA378" s="226">
        <v>46445.36</v>
      </c>
      <c r="AB378" s="247"/>
      <c r="AC378" s="247"/>
      <c r="AD378" s="247"/>
      <c r="AE378" s="247"/>
      <c r="AF378" s="247"/>
      <c r="AG378" s="247"/>
      <c r="AH378" s="247"/>
      <c r="AI378" s="247"/>
      <c r="AJ378" s="226">
        <v>51018.38</v>
      </c>
      <c r="AK378" s="226">
        <v>3000</v>
      </c>
      <c r="AL378" s="226">
        <v>2000</v>
      </c>
      <c r="AM378" s="247"/>
      <c r="AN378" s="247"/>
      <c r="AO378" s="247"/>
      <c r="AP378" s="247"/>
      <c r="AQ378" s="247"/>
      <c r="AR378" s="247"/>
      <c r="AS378" s="226">
        <v>3696.27</v>
      </c>
      <c r="AT378" s="226">
        <v>1192</v>
      </c>
      <c r="AU378" s="247"/>
      <c r="AV378" s="247"/>
      <c r="AW378" s="247"/>
      <c r="AX378" s="247"/>
      <c r="AY378" s="247"/>
      <c r="AZ378" s="247"/>
      <c r="BA378" s="226">
        <v>41130.11</v>
      </c>
      <c r="BB378" s="226">
        <v>289600.53000000003</v>
      </c>
      <c r="BC378" s="226">
        <v>289600.53000000003</v>
      </c>
      <c r="BD378" s="247"/>
      <c r="BE378" s="247"/>
      <c r="BF378" s="247"/>
      <c r="BG378" s="226">
        <v>100935.95</v>
      </c>
      <c r="BH378" s="226">
        <v>35166.25</v>
      </c>
      <c r="BI378" s="247"/>
      <c r="BJ378" s="226">
        <v>22210.25</v>
      </c>
      <c r="BK378" s="226">
        <v>12956</v>
      </c>
      <c r="BL378" s="180">
        <v>411301.15</v>
      </c>
      <c r="BM378" s="180">
        <v>41130.11</v>
      </c>
      <c r="BN378" s="181"/>
      <c r="BO378" s="180">
        <v>200171.04</v>
      </c>
      <c r="BP378" s="180">
        <v>170000</v>
      </c>
      <c r="BQ378" s="181"/>
      <c r="BR378" s="181"/>
    </row>
    <row r="379" spans="1:70" ht="11.25" hidden="1" customHeight="1" outlineLevel="2" x14ac:dyDescent="0.2">
      <c r="A379" s="246" t="s">
        <v>559</v>
      </c>
      <c r="B379" s="247"/>
      <c r="C379" s="247"/>
      <c r="D379" s="226">
        <v>-6235.17</v>
      </c>
      <c r="E379" s="247"/>
      <c r="F379" s="247"/>
      <c r="G379" s="247"/>
      <c r="H379" s="247"/>
      <c r="I379" s="247"/>
      <c r="J379" s="247"/>
      <c r="K379" s="247"/>
      <c r="L379" s="247"/>
      <c r="M379" s="247"/>
      <c r="N379" s="247"/>
      <c r="O379" s="247"/>
      <c r="P379" s="247"/>
      <c r="Q379" s="247"/>
      <c r="R379" s="247"/>
      <c r="S379" s="247"/>
      <c r="T379" s="247"/>
      <c r="U379" s="247"/>
      <c r="V379" s="247"/>
      <c r="W379" s="247"/>
      <c r="X379" s="247"/>
      <c r="Y379" s="247"/>
      <c r="Z379" s="247"/>
      <c r="AA379" s="247"/>
      <c r="AB379" s="247"/>
      <c r="AC379" s="247"/>
      <c r="AD379" s="247"/>
      <c r="AE379" s="247"/>
      <c r="AF379" s="247"/>
      <c r="AG379" s="247"/>
      <c r="AH379" s="247"/>
      <c r="AI379" s="247"/>
      <c r="AJ379" s="247"/>
      <c r="AK379" s="247"/>
      <c r="AL379" s="247"/>
      <c r="AM379" s="247"/>
      <c r="AN379" s="247"/>
      <c r="AO379" s="247"/>
      <c r="AP379" s="247"/>
      <c r="AQ379" s="247"/>
      <c r="AR379" s="247"/>
      <c r="AS379" s="247"/>
      <c r="AT379" s="247"/>
      <c r="AU379" s="247"/>
      <c r="AV379" s="247"/>
      <c r="AW379" s="247"/>
      <c r="AX379" s="247"/>
      <c r="AY379" s="247"/>
      <c r="AZ379" s="247"/>
      <c r="BA379" s="247"/>
      <c r="BB379" s="247"/>
      <c r="BC379" s="247"/>
      <c r="BD379" s="247"/>
      <c r="BE379" s="247"/>
      <c r="BF379" s="247"/>
      <c r="BG379" s="226">
        <v>-6235.17</v>
      </c>
      <c r="BH379" s="247"/>
      <c r="BI379" s="247"/>
      <c r="BJ379" s="247"/>
      <c r="BK379" s="247"/>
      <c r="BL379" s="181"/>
      <c r="BM379" s="181"/>
      <c r="BN379" s="181"/>
      <c r="BO379" s="181"/>
      <c r="BP379" s="181"/>
      <c r="BQ379" s="181"/>
      <c r="BR379" s="181"/>
    </row>
    <row r="380" spans="1:70" ht="11.25" hidden="1" customHeight="1" outlineLevel="2" x14ac:dyDescent="0.2">
      <c r="A380" s="246" t="s">
        <v>428</v>
      </c>
      <c r="B380" s="225">
        <v>61</v>
      </c>
      <c r="C380" s="225">
        <v>653.20000000000005</v>
      </c>
      <c r="D380" s="226">
        <v>37728.47</v>
      </c>
      <c r="E380" s="226">
        <v>480885.53</v>
      </c>
      <c r="F380" s="247"/>
      <c r="G380" s="226">
        <v>198864.64000000001</v>
      </c>
      <c r="H380" s="247"/>
      <c r="I380" s="247">
        <v>7849.92</v>
      </c>
      <c r="J380" s="247"/>
      <c r="K380" s="226"/>
      <c r="L380" s="226"/>
      <c r="M380" s="226">
        <v>19886.47</v>
      </c>
      <c r="N380" s="247">
        <v>37487.99</v>
      </c>
      <c r="O380" s="247"/>
      <c r="P380" s="226">
        <v>19651.79</v>
      </c>
      <c r="Q380" s="247"/>
      <c r="R380" s="247"/>
      <c r="S380" s="247"/>
      <c r="T380" s="247"/>
      <c r="U380" s="247"/>
      <c r="V380" s="226">
        <v>10826.9</v>
      </c>
      <c r="W380" s="226">
        <v>5529.16</v>
      </c>
      <c r="X380" s="247"/>
      <c r="Y380" s="247"/>
      <c r="Z380" s="247"/>
      <c r="AA380" s="226">
        <v>49129.47</v>
      </c>
      <c r="AB380" s="247"/>
      <c r="AC380" s="247"/>
      <c r="AD380" s="247"/>
      <c r="AE380" s="247"/>
      <c r="AF380" s="247"/>
      <c r="AG380" s="226">
        <v>24751</v>
      </c>
      <c r="AH380" s="247"/>
      <c r="AI380" s="247"/>
      <c r="AJ380" s="226">
        <v>99549.33</v>
      </c>
      <c r="AK380" s="226">
        <v>2000</v>
      </c>
      <c r="AL380" s="226">
        <v>2000</v>
      </c>
      <c r="AM380" s="226">
        <v>14337.22</v>
      </c>
      <c r="AN380" s="247"/>
      <c r="AO380" s="247"/>
      <c r="AP380" s="247"/>
      <c r="AQ380" s="247"/>
      <c r="AR380" s="247"/>
      <c r="AS380" s="226">
        <v>3381.78</v>
      </c>
      <c r="AT380" s="226">
        <v>1192</v>
      </c>
      <c r="AU380" s="247"/>
      <c r="AV380" s="247"/>
      <c r="AW380" s="247"/>
      <c r="AX380" s="226">
        <v>38801.22</v>
      </c>
      <c r="AY380" s="226">
        <v>3017.96</v>
      </c>
      <c r="AZ380" s="247"/>
      <c r="BA380" s="226">
        <v>34819.15</v>
      </c>
      <c r="BB380" s="226">
        <v>232837.67</v>
      </c>
      <c r="BC380" s="226">
        <v>210561.77</v>
      </c>
      <c r="BD380" s="226">
        <v>22275.9</v>
      </c>
      <c r="BE380" s="247"/>
      <c r="BF380" s="247"/>
      <c r="BG380" s="226">
        <v>53532.86</v>
      </c>
      <c r="BH380" s="226">
        <v>34994.36</v>
      </c>
      <c r="BI380" s="226">
        <v>5224</v>
      </c>
      <c r="BJ380" s="226">
        <v>18802.36</v>
      </c>
      <c r="BK380" s="226">
        <v>10968</v>
      </c>
      <c r="BL380" s="180">
        <v>204819.15</v>
      </c>
      <c r="BM380" s="180">
        <v>34819.15</v>
      </c>
      <c r="BN380" s="181"/>
      <c r="BO380" s="181"/>
      <c r="BP380" s="180">
        <v>170000</v>
      </c>
      <c r="BQ380" s="181"/>
      <c r="BR380" s="181"/>
    </row>
    <row r="381" spans="1:70" ht="11.25" hidden="1" customHeight="1" outlineLevel="2" x14ac:dyDescent="0.2">
      <c r="A381" s="246" t="s">
        <v>560</v>
      </c>
      <c r="B381" s="225">
        <v>63</v>
      </c>
      <c r="C381" s="225">
        <v>680.4</v>
      </c>
      <c r="D381" s="226">
        <v>58663.95</v>
      </c>
      <c r="E381" s="226"/>
      <c r="F381" s="247"/>
      <c r="G381" s="226"/>
      <c r="H381" s="247"/>
      <c r="I381" s="247"/>
      <c r="J381" s="247"/>
      <c r="K381" s="226"/>
      <c r="L381" s="226"/>
      <c r="M381" s="226"/>
      <c r="N381" s="247"/>
      <c r="O381" s="247"/>
      <c r="P381" s="226">
        <v>20350.77</v>
      </c>
      <c r="Q381" s="247"/>
      <c r="R381" s="247"/>
      <c r="S381" s="247"/>
      <c r="T381" s="247"/>
      <c r="U381" s="247"/>
      <c r="V381" s="226">
        <v>11355.71</v>
      </c>
      <c r="W381" s="226">
        <v>5670</v>
      </c>
      <c r="X381" s="247"/>
      <c r="Y381" s="247"/>
      <c r="Z381" s="247"/>
      <c r="AA381" s="226">
        <v>50876.91</v>
      </c>
      <c r="AB381" s="247"/>
      <c r="AC381" s="247"/>
      <c r="AD381" s="247"/>
      <c r="AE381" s="247"/>
      <c r="AF381" s="247"/>
      <c r="AG381" s="226">
        <v>24751</v>
      </c>
      <c r="AH381" s="247"/>
      <c r="AI381" s="247"/>
      <c r="AJ381" s="226">
        <v>83229.649999999994</v>
      </c>
      <c r="AK381" s="226">
        <v>2000</v>
      </c>
      <c r="AL381" s="226">
        <v>2000</v>
      </c>
      <c r="AM381" s="226">
        <v>16827.900000000001</v>
      </c>
      <c r="AN381" s="247"/>
      <c r="AO381" s="247"/>
      <c r="AP381" s="247"/>
      <c r="AQ381" s="247"/>
      <c r="AR381" s="247"/>
      <c r="AS381" s="226">
        <v>3642.37</v>
      </c>
      <c r="AT381" s="226">
        <v>1192</v>
      </c>
      <c r="AU381" s="247"/>
      <c r="AV381" s="247"/>
      <c r="AW381" s="247"/>
      <c r="AX381" s="226">
        <v>17642.86</v>
      </c>
      <c r="AY381" s="226">
        <v>2337.96</v>
      </c>
      <c r="AZ381" s="247"/>
      <c r="BA381" s="226">
        <v>37586.559999999998</v>
      </c>
      <c r="BB381" s="226">
        <v>285013.88</v>
      </c>
      <c r="BC381" s="226">
        <v>262737.98</v>
      </c>
      <c r="BD381" s="226">
        <v>22275.9</v>
      </c>
      <c r="BE381" s="247"/>
      <c r="BF381" s="247"/>
      <c r="BG381" s="226">
        <v>66285.86</v>
      </c>
      <c r="BH381" s="226">
        <v>37775.5</v>
      </c>
      <c r="BI381" s="226">
        <v>5639</v>
      </c>
      <c r="BJ381" s="226">
        <v>20296.5</v>
      </c>
      <c r="BK381" s="226">
        <v>11840</v>
      </c>
      <c r="BL381" s="180">
        <v>207586.56</v>
      </c>
      <c r="BM381" s="180">
        <v>37586.559999999998</v>
      </c>
      <c r="BN381" s="181"/>
      <c r="BO381" s="181"/>
      <c r="BP381" s="180">
        <v>170000</v>
      </c>
      <c r="BQ381" s="181"/>
      <c r="BR381" s="181"/>
    </row>
    <row r="382" spans="1:70" ht="11.25" hidden="1" customHeight="1" outlineLevel="2" x14ac:dyDescent="0.2">
      <c r="A382" s="246" t="s">
        <v>561</v>
      </c>
      <c r="B382" s="225">
        <v>70</v>
      </c>
      <c r="C382" s="225">
        <v>560</v>
      </c>
      <c r="D382" s="226">
        <v>89793.51</v>
      </c>
      <c r="E382" s="226">
        <v>513272.5</v>
      </c>
      <c r="F382" s="247"/>
      <c r="G382" s="226">
        <v>303271.56</v>
      </c>
      <c r="H382" s="226"/>
      <c r="I382" s="226"/>
      <c r="J382" s="247"/>
      <c r="K382" s="247">
        <v>4845.42</v>
      </c>
      <c r="L382" s="247">
        <v>21952.78</v>
      </c>
      <c r="M382" s="226">
        <v>28845.4</v>
      </c>
      <c r="N382" s="226"/>
      <c r="O382" s="247"/>
      <c r="P382" s="226">
        <v>20759.759999999998</v>
      </c>
      <c r="Q382" s="247"/>
      <c r="R382" s="247"/>
      <c r="S382" s="247"/>
      <c r="T382" s="247"/>
      <c r="U382" s="247"/>
      <c r="V382" s="226">
        <v>93315.11</v>
      </c>
      <c r="W382" s="226">
        <v>4810.91</v>
      </c>
      <c r="X382" s="247"/>
      <c r="Y382" s="247"/>
      <c r="Z382" s="247"/>
      <c r="AA382" s="226">
        <v>51899.4</v>
      </c>
      <c r="AB382" s="247"/>
      <c r="AC382" s="247"/>
      <c r="AD382" s="247"/>
      <c r="AE382" s="247"/>
      <c r="AF382" s="247"/>
      <c r="AG382" s="226">
        <v>30398</v>
      </c>
      <c r="AH382" s="247"/>
      <c r="AI382" s="247"/>
      <c r="AJ382" s="226">
        <v>87667.36</v>
      </c>
      <c r="AK382" s="247"/>
      <c r="AL382" s="247"/>
      <c r="AM382" s="226">
        <v>28280.62</v>
      </c>
      <c r="AN382" s="247"/>
      <c r="AO382" s="247"/>
      <c r="AP382" s="247"/>
      <c r="AQ382" s="247"/>
      <c r="AR382" s="247"/>
      <c r="AS382" s="226">
        <v>4537.47</v>
      </c>
      <c r="AT382" s="247"/>
      <c r="AU382" s="226">
        <v>3118.14</v>
      </c>
      <c r="AV382" s="247"/>
      <c r="AW382" s="247"/>
      <c r="AX382" s="247"/>
      <c r="AY382" s="247"/>
      <c r="AZ382" s="226">
        <v>1419.33</v>
      </c>
      <c r="BA382" s="226">
        <v>50311.8</v>
      </c>
      <c r="BB382" s="226">
        <v>403784.49</v>
      </c>
      <c r="BC382" s="226">
        <v>376426.29</v>
      </c>
      <c r="BD382" s="226">
        <v>27358.2</v>
      </c>
      <c r="BE382" s="247"/>
      <c r="BF382" s="247"/>
      <c r="BG382" s="226">
        <v>101459.66</v>
      </c>
      <c r="BH382" s="226">
        <v>50562.59</v>
      </c>
      <c r="BI382" s="226">
        <v>7546</v>
      </c>
      <c r="BJ382" s="226">
        <v>27168.59</v>
      </c>
      <c r="BK382" s="226">
        <v>15848</v>
      </c>
      <c r="BL382" s="180">
        <v>220311.8</v>
      </c>
      <c r="BM382" s="180">
        <v>50311.8</v>
      </c>
      <c r="BN382" s="181"/>
      <c r="BO382" s="181"/>
      <c r="BP382" s="180">
        <v>170000</v>
      </c>
      <c r="BQ382" s="181"/>
      <c r="BR382" s="181"/>
    </row>
    <row r="383" spans="1:70" ht="11.25" hidden="1" customHeight="1" outlineLevel="2" x14ac:dyDescent="0.2">
      <c r="A383" s="246" t="s">
        <v>562</v>
      </c>
      <c r="B383" s="225">
        <v>62</v>
      </c>
      <c r="C383" s="225">
        <v>496</v>
      </c>
      <c r="D383" s="226">
        <v>90588.72</v>
      </c>
      <c r="E383" s="226">
        <v>599376.48</v>
      </c>
      <c r="F383" s="247"/>
      <c r="G383" s="226">
        <v>292478.03999999998</v>
      </c>
      <c r="H383" s="247"/>
      <c r="I383" s="247"/>
      <c r="J383" s="247"/>
      <c r="K383" s="247">
        <v>6460.56</v>
      </c>
      <c r="L383" s="247">
        <v>32542.080000000002</v>
      </c>
      <c r="M383" s="226">
        <v>29247.81</v>
      </c>
      <c r="N383" s="247"/>
      <c r="O383" s="247"/>
      <c r="P383" s="226">
        <v>20905.41</v>
      </c>
      <c r="Q383" s="247"/>
      <c r="R383" s="247"/>
      <c r="S383" s="247"/>
      <c r="T383" s="247"/>
      <c r="U383" s="247"/>
      <c r="V383" s="226">
        <v>86213.91</v>
      </c>
      <c r="W383" s="226">
        <v>4356.82</v>
      </c>
      <c r="X383" s="247"/>
      <c r="Y383" s="247"/>
      <c r="Z383" s="247"/>
      <c r="AA383" s="226">
        <v>52263.519999999997</v>
      </c>
      <c r="AB383" s="247"/>
      <c r="AC383" s="247"/>
      <c r="AD383" s="247"/>
      <c r="AE383" s="247"/>
      <c r="AF383" s="247"/>
      <c r="AG383" s="226">
        <v>34561</v>
      </c>
      <c r="AH383" s="247"/>
      <c r="AI383" s="247"/>
      <c r="AJ383" s="226">
        <v>74776.600000000006</v>
      </c>
      <c r="AK383" s="226">
        <v>5000</v>
      </c>
      <c r="AL383" s="247"/>
      <c r="AM383" s="226">
        <v>21543.42</v>
      </c>
      <c r="AN383" s="247"/>
      <c r="AO383" s="247"/>
      <c r="AP383" s="247"/>
      <c r="AQ383" s="247"/>
      <c r="AR383" s="247"/>
      <c r="AS383" s="226">
        <v>4215.16</v>
      </c>
      <c r="AT383" s="226">
        <v>1192</v>
      </c>
      <c r="AU383" s="247"/>
      <c r="AV383" s="247"/>
      <c r="AW383" s="247"/>
      <c r="AX383" s="247"/>
      <c r="AY383" s="247"/>
      <c r="AZ383" s="247"/>
      <c r="BA383" s="226">
        <v>42826.02</v>
      </c>
      <c r="BB383" s="226">
        <v>418212.06</v>
      </c>
      <c r="BC383" s="226">
        <v>387107.16</v>
      </c>
      <c r="BD383" s="226">
        <v>31104.9</v>
      </c>
      <c r="BE383" s="247"/>
      <c r="BF383" s="247"/>
      <c r="BG383" s="226">
        <v>25860.21</v>
      </c>
      <c r="BH383" s="226">
        <v>43040.25</v>
      </c>
      <c r="BI383" s="226">
        <v>6424</v>
      </c>
      <c r="BJ383" s="226">
        <v>23126.25</v>
      </c>
      <c r="BK383" s="226">
        <v>13490</v>
      </c>
      <c r="BL383" s="180">
        <v>212826.02</v>
      </c>
      <c r="BM383" s="180">
        <v>42826.02</v>
      </c>
      <c r="BN383" s="181"/>
      <c r="BO383" s="181"/>
      <c r="BP383" s="180">
        <v>170000</v>
      </c>
      <c r="BQ383" s="181"/>
      <c r="BR383" s="181"/>
    </row>
    <row r="384" spans="1:70" ht="11.25" hidden="1" customHeight="1" outlineLevel="2" x14ac:dyDescent="0.2">
      <c r="A384" s="246" t="s">
        <v>563</v>
      </c>
      <c r="B384" s="225">
        <v>58</v>
      </c>
      <c r="C384" s="225">
        <v>620.79999999999995</v>
      </c>
      <c r="D384" s="226">
        <v>70027.08</v>
      </c>
      <c r="E384" s="226">
        <v>731150.36</v>
      </c>
      <c r="F384" s="247"/>
      <c r="G384" s="226">
        <v>326224.8</v>
      </c>
      <c r="H384" s="247">
        <v>1112.1300000000001</v>
      </c>
      <c r="I384" s="247">
        <v>27247.200000000001</v>
      </c>
      <c r="J384" s="247"/>
      <c r="K384" s="226"/>
      <c r="L384" s="226"/>
      <c r="M384" s="226">
        <v>32622.48</v>
      </c>
      <c r="N384" s="226">
        <v>45218.13</v>
      </c>
      <c r="O384" s="247"/>
      <c r="P384" s="226">
        <v>18682.740000000002</v>
      </c>
      <c r="Q384" s="247"/>
      <c r="R384" s="247"/>
      <c r="S384" s="247"/>
      <c r="T384" s="247"/>
      <c r="U384" s="247"/>
      <c r="V384" s="226">
        <v>10286.4</v>
      </c>
      <c r="W384" s="226">
        <v>5168.7299999999996</v>
      </c>
      <c r="X384" s="247"/>
      <c r="Y384" s="247"/>
      <c r="Z384" s="247"/>
      <c r="AA384" s="226">
        <v>46706.33</v>
      </c>
      <c r="AB384" s="247"/>
      <c r="AC384" s="247"/>
      <c r="AD384" s="247"/>
      <c r="AE384" s="247"/>
      <c r="AF384" s="247"/>
      <c r="AG384" s="226">
        <v>24751</v>
      </c>
      <c r="AH384" s="247"/>
      <c r="AI384" s="247"/>
      <c r="AJ384" s="226">
        <v>55499.21</v>
      </c>
      <c r="AK384" s="226">
        <v>2000</v>
      </c>
      <c r="AL384" s="226">
        <v>2000</v>
      </c>
      <c r="AM384" s="226">
        <v>14882.36</v>
      </c>
      <c r="AN384" s="247"/>
      <c r="AO384" s="247"/>
      <c r="AP384" s="247"/>
      <c r="AQ384" s="247"/>
      <c r="AR384" s="247"/>
      <c r="AS384" s="247"/>
      <c r="AT384" s="226">
        <v>1192</v>
      </c>
      <c r="AU384" s="247"/>
      <c r="AV384" s="247"/>
      <c r="AW384" s="247"/>
      <c r="AX384" s="247"/>
      <c r="AY384" s="247"/>
      <c r="AZ384" s="247"/>
      <c r="BA384" s="226">
        <v>35424.85</v>
      </c>
      <c r="BB384" s="226">
        <v>304784.59000000003</v>
      </c>
      <c r="BC384" s="226">
        <v>282508.69</v>
      </c>
      <c r="BD384" s="226">
        <v>22275.9</v>
      </c>
      <c r="BE384" s="247"/>
      <c r="BF384" s="247"/>
      <c r="BG384" s="226">
        <v>63991.68</v>
      </c>
      <c r="BH384" s="226">
        <v>35602.25</v>
      </c>
      <c r="BI384" s="226">
        <v>5314</v>
      </c>
      <c r="BJ384" s="226">
        <v>19129.25</v>
      </c>
      <c r="BK384" s="226">
        <v>11159</v>
      </c>
      <c r="BL384" s="180">
        <v>205424.85</v>
      </c>
      <c r="BM384" s="180">
        <v>35424.85</v>
      </c>
      <c r="BN384" s="181"/>
      <c r="BO384" s="181"/>
      <c r="BP384" s="180">
        <v>170000</v>
      </c>
      <c r="BQ384" s="181"/>
      <c r="BR384" s="181"/>
    </row>
    <row r="385" spans="1:70" ht="11.25" hidden="1" customHeight="1" outlineLevel="2" x14ac:dyDescent="0.2">
      <c r="A385" s="246" t="s">
        <v>564</v>
      </c>
      <c r="B385" s="247"/>
      <c r="C385" s="247"/>
      <c r="D385" s="226">
        <v>-10340.459999999999</v>
      </c>
      <c r="E385" s="247">
        <v>717814.14</v>
      </c>
      <c r="F385" s="247"/>
      <c r="G385" s="247">
        <v>289978.23999999999</v>
      </c>
      <c r="H385" s="247"/>
      <c r="I385" s="247"/>
      <c r="J385" s="247"/>
      <c r="K385" s="247"/>
      <c r="L385" s="247"/>
      <c r="M385" s="247">
        <v>28997.83</v>
      </c>
      <c r="N385" s="247"/>
      <c r="O385" s="247"/>
      <c r="P385" s="247"/>
      <c r="Q385" s="247"/>
      <c r="R385" s="247"/>
      <c r="S385" s="247"/>
      <c r="T385" s="247"/>
      <c r="U385" s="247"/>
      <c r="V385" s="247"/>
      <c r="W385" s="247"/>
      <c r="X385" s="247"/>
      <c r="Y385" s="247"/>
      <c r="Z385" s="247"/>
      <c r="AA385" s="247"/>
      <c r="AB385" s="247"/>
      <c r="AC385" s="247"/>
      <c r="AD385" s="247"/>
      <c r="AE385" s="247"/>
      <c r="AF385" s="247"/>
      <c r="AG385" s="247"/>
      <c r="AH385" s="247"/>
      <c r="AI385" s="247"/>
      <c r="AJ385" s="247"/>
      <c r="AK385" s="247"/>
      <c r="AL385" s="247"/>
      <c r="AM385" s="247"/>
      <c r="AN385" s="247"/>
      <c r="AO385" s="247"/>
      <c r="AP385" s="247"/>
      <c r="AQ385" s="247"/>
      <c r="AR385" s="247"/>
      <c r="AS385" s="247"/>
      <c r="AT385" s="247"/>
      <c r="AU385" s="247"/>
      <c r="AV385" s="247"/>
      <c r="AW385" s="247"/>
      <c r="AX385" s="247"/>
      <c r="AY385" s="247"/>
      <c r="AZ385" s="247"/>
      <c r="BA385" s="247"/>
      <c r="BB385" s="247"/>
      <c r="BC385" s="247"/>
      <c r="BD385" s="247"/>
      <c r="BE385" s="247"/>
      <c r="BF385" s="247"/>
      <c r="BG385" s="226">
        <v>-10340.459999999999</v>
      </c>
      <c r="BH385" s="247"/>
      <c r="BI385" s="247"/>
      <c r="BJ385" s="247"/>
      <c r="BK385" s="247"/>
      <c r="BL385" s="181"/>
      <c r="BM385" s="181"/>
      <c r="BN385" s="181"/>
      <c r="BO385" s="181"/>
      <c r="BP385" s="181"/>
      <c r="BQ385" s="181"/>
      <c r="BR385" s="181"/>
    </row>
    <row r="386" spans="1:70" ht="11.25" hidden="1" customHeight="1" outlineLevel="2" x14ac:dyDescent="0.2">
      <c r="A386" s="246" t="s">
        <v>565</v>
      </c>
      <c r="B386" s="225">
        <v>61</v>
      </c>
      <c r="C386" s="225">
        <v>658.8</v>
      </c>
      <c r="D386" s="226">
        <v>70476.53</v>
      </c>
      <c r="E386" s="226">
        <v>510024.07</v>
      </c>
      <c r="F386" s="247"/>
      <c r="G386" s="226">
        <v>275743.44</v>
      </c>
      <c r="H386" s="247"/>
      <c r="I386" s="247"/>
      <c r="J386" s="247"/>
      <c r="K386" s="226">
        <v>4845.42</v>
      </c>
      <c r="L386" s="226">
        <v>51798.32</v>
      </c>
      <c r="M386" s="226">
        <v>20165.580000000002</v>
      </c>
      <c r="N386" s="247">
        <v>9823.68</v>
      </c>
      <c r="O386" s="247"/>
      <c r="P386" s="226">
        <v>21491.14</v>
      </c>
      <c r="Q386" s="247"/>
      <c r="R386" s="247"/>
      <c r="S386" s="247"/>
      <c r="T386" s="247"/>
      <c r="U386" s="247"/>
      <c r="V386" s="226">
        <v>4725.3100000000004</v>
      </c>
      <c r="W386" s="226">
        <v>5490</v>
      </c>
      <c r="X386" s="247"/>
      <c r="Y386" s="247"/>
      <c r="Z386" s="247"/>
      <c r="AA386" s="226">
        <v>53727.85</v>
      </c>
      <c r="AB386" s="247"/>
      <c r="AC386" s="247"/>
      <c r="AD386" s="247"/>
      <c r="AE386" s="247"/>
      <c r="AF386" s="247"/>
      <c r="AG386" s="226">
        <v>27066</v>
      </c>
      <c r="AH386" s="247"/>
      <c r="AI386" s="247"/>
      <c r="AJ386" s="226">
        <v>63948.480000000003</v>
      </c>
      <c r="AK386" s="226">
        <v>2000</v>
      </c>
      <c r="AL386" s="247"/>
      <c r="AM386" s="226">
        <v>18038.11</v>
      </c>
      <c r="AN386" s="247"/>
      <c r="AO386" s="247"/>
      <c r="AP386" s="247"/>
      <c r="AQ386" s="247"/>
      <c r="AR386" s="247"/>
      <c r="AS386" s="226">
        <v>3787.14</v>
      </c>
      <c r="AT386" s="226">
        <v>1192</v>
      </c>
      <c r="AU386" s="247"/>
      <c r="AV386" s="247"/>
      <c r="AW386" s="247"/>
      <c r="AX386" s="247"/>
      <c r="AY386" s="247"/>
      <c r="AZ386" s="247"/>
      <c r="BA386" s="226">
        <v>38931.230000000003</v>
      </c>
      <c r="BB386" s="226">
        <v>319778.73</v>
      </c>
      <c r="BC386" s="226">
        <v>295419.33</v>
      </c>
      <c r="BD386" s="226">
        <v>24359.4</v>
      </c>
      <c r="BE386" s="247"/>
      <c r="BF386" s="247"/>
      <c r="BG386" s="226">
        <v>76061.66</v>
      </c>
      <c r="BH386" s="226">
        <v>39126.21</v>
      </c>
      <c r="BI386" s="226">
        <v>5840</v>
      </c>
      <c r="BJ386" s="226">
        <v>21023.21</v>
      </c>
      <c r="BK386" s="226">
        <v>12263</v>
      </c>
      <c r="BL386" s="180">
        <v>208931.23</v>
      </c>
      <c r="BM386" s="180">
        <v>38931.230000000003</v>
      </c>
      <c r="BN386" s="181"/>
      <c r="BO386" s="181"/>
      <c r="BP386" s="180">
        <v>170000</v>
      </c>
      <c r="BQ386" s="181"/>
      <c r="BR386" s="181"/>
    </row>
    <row r="387" spans="1:70" ht="11.25" hidden="1" customHeight="1" outlineLevel="2" x14ac:dyDescent="0.2">
      <c r="A387" s="246" t="s">
        <v>566</v>
      </c>
      <c r="B387" s="225">
        <v>79</v>
      </c>
      <c r="C387" s="225">
        <v>632</v>
      </c>
      <c r="D387" s="226">
        <v>24539.89</v>
      </c>
      <c r="E387" s="226"/>
      <c r="F387" s="247"/>
      <c r="G387" s="226"/>
      <c r="H387" s="226"/>
      <c r="I387" s="226"/>
      <c r="J387" s="226"/>
      <c r="K387" s="247"/>
      <c r="L387" s="247"/>
      <c r="M387" s="226"/>
      <c r="N387" s="247"/>
      <c r="O387" s="247"/>
      <c r="P387" s="226">
        <v>31215.74</v>
      </c>
      <c r="Q387" s="247"/>
      <c r="R387" s="247"/>
      <c r="S387" s="247"/>
      <c r="T387" s="247"/>
      <c r="U387" s="247"/>
      <c r="V387" s="226">
        <v>83689.399999999994</v>
      </c>
      <c r="W387" s="226">
        <v>5400</v>
      </c>
      <c r="X387" s="247"/>
      <c r="Y387" s="247"/>
      <c r="Z387" s="247"/>
      <c r="AA387" s="226">
        <v>78039.360000000001</v>
      </c>
      <c r="AB387" s="247"/>
      <c r="AC387" s="247"/>
      <c r="AD387" s="247"/>
      <c r="AE387" s="247"/>
      <c r="AF387" s="247"/>
      <c r="AG387" s="226">
        <v>40501</v>
      </c>
      <c r="AH387" s="247"/>
      <c r="AI387" s="247"/>
      <c r="AJ387" s="226">
        <v>160811.79999999999</v>
      </c>
      <c r="AK387" s="226">
        <v>3000</v>
      </c>
      <c r="AL387" s="247"/>
      <c r="AM387" s="226">
        <v>43721.45</v>
      </c>
      <c r="AN387" s="247"/>
      <c r="AO387" s="247"/>
      <c r="AP387" s="247"/>
      <c r="AQ387" s="247"/>
      <c r="AR387" s="247"/>
      <c r="AS387" s="226">
        <v>6350.68</v>
      </c>
      <c r="AT387" s="226">
        <v>1192</v>
      </c>
      <c r="AU387" s="247"/>
      <c r="AV387" s="247"/>
      <c r="AW387" s="247"/>
      <c r="AX387" s="226">
        <v>39079.379999999997</v>
      </c>
      <c r="AY387" s="247"/>
      <c r="AZ387" s="247"/>
      <c r="BA387" s="226">
        <v>67468.289999999994</v>
      </c>
      <c r="BB387" s="226">
        <v>410252.74</v>
      </c>
      <c r="BC387" s="226">
        <v>373801.84</v>
      </c>
      <c r="BD387" s="226">
        <v>36450.9</v>
      </c>
      <c r="BE387" s="247"/>
      <c r="BF387" s="247"/>
      <c r="BG387" s="226">
        <v>128158.19</v>
      </c>
      <c r="BH387" s="226">
        <v>67806.38</v>
      </c>
      <c r="BI387" s="226">
        <v>10121</v>
      </c>
      <c r="BJ387" s="226">
        <v>36432.379999999997</v>
      </c>
      <c r="BK387" s="226">
        <v>21253</v>
      </c>
      <c r="BL387" s="180">
        <v>237468.29</v>
      </c>
      <c r="BM387" s="180">
        <v>67468.289999999994</v>
      </c>
      <c r="BN387" s="181"/>
      <c r="BO387" s="181"/>
      <c r="BP387" s="180">
        <v>170000</v>
      </c>
      <c r="BQ387" s="181"/>
      <c r="BR387" s="181"/>
    </row>
    <row r="388" spans="1:70" ht="11.25" hidden="1" customHeight="1" outlineLevel="2" x14ac:dyDescent="0.2">
      <c r="A388" s="246" t="s">
        <v>567</v>
      </c>
      <c r="B388" s="225">
        <v>61</v>
      </c>
      <c r="C388" s="225">
        <v>653.20000000000005</v>
      </c>
      <c r="D388" s="226">
        <v>67755.92</v>
      </c>
      <c r="E388" s="226">
        <v>620599.46</v>
      </c>
      <c r="F388" s="247"/>
      <c r="G388" s="226">
        <v>294926.40000000002</v>
      </c>
      <c r="H388" s="247"/>
      <c r="I388" s="247"/>
      <c r="J388" s="247"/>
      <c r="K388" s="226">
        <v>6945.09</v>
      </c>
      <c r="L388" s="226">
        <v>60597.120000000003</v>
      </c>
      <c r="M388" s="226">
        <v>21194.79</v>
      </c>
      <c r="N388" s="247"/>
      <c r="O388" s="247"/>
      <c r="P388" s="226">
        <v>19651.79</v>
      </c>
      <c r="Q388" s="247"/>
      <c r="R388" s="247"/>
      <c r="S388" s="247"/>
      <c r="T388" s="247"/>
      <c r="U388" s="247"/>
      <c r="V388" s="226">
        <v>10826.89</v>
      </c>
      <c r="W388" s="226">
        <v>5432.73</v>
      </c>
      <c r="X388" s="247"/>
      <c r="Y388" s="247"/>
      <c r="Z388" s="247"/>
      <c r="AA388" s="226">
        <v>49129.47</v>
      </c>
      <c r="AB388" s="247"/>
      <c r="AC388" s="247"/>
      <c r="AD388" s="247"/>
      <c r="AE388" s="247"/>
      <c r="AF388" s="247"/>
      <c r="AG388" s="226">
        <v>24751</v>
      </c>
      <c r="AH388" s="247"/>
      <c r="AI388" s="247"/>
      <c r="AJ388" s="226">
        <v>61874.37</v>
      </c>
      <c r="AK388" s="247"/>
      <c r="AL388" s="226">
        <v>2000</v>
      </c>
      <c r="AM388" s="226">
        <v>15518.37</v>
      </c>
      <c r="AN388" s="247"/>
      <c r="AO388" s="247"/>
      <c r="AP388" s="247"/>
      <c r="AQ388" s="247"/>
      <c r="AR388" s="247"/>
      <c r="AS388" s="226">
        <v>3516.24</v>
      </c>
      <c r="AT388" s="226">
        <v>1192</v>
      </c>
      <c r="AU388" s="226">
        <v>2414.81</v>
      </c>
      <c r="AV388" s="247"/>
      <c r="AW388" s="247"/>
      <c r="AX388" s="247"/>
      <c r="AY388" s="247"/>
      <c r="AZ388" s="226">
        <v>1101.43</v>
      </c>
      <c r="BA388" s="226">
        <v>36131.519999999997</v>
      </c>
      <c r="BB388" s="226">
        <v>300507.53000000003</v>
      </c>
      <c r="BC388" s="226">
        <v>278231.63</v>
      </c>
      <c r="BD388" s="226">
        <v>22275.9</v>
      </c>
      <c r="BE388" s="247"/>
      <c r="BF388" s="247"/>
      <c r="BG388" s="226">
        <v>66689.19</v>
      </c>
      <c r="BH388" s="226">
        <v>36312.46</v>
      </c>
      <c r="BI388" s="226">
        <v>5420</v>
      </c>
      <c r="BJ388" s="226">
        <v>19510.46</v>
      </c>
      <c r="BK388" s="226">
        <v>11382</v>
      </c>
      <c r="BL388" s="180">
        <v>206131.52</v>
      </c>
      <c r="BM388" s="180">
        <v>36131.519999999997</v>
      </c>
      <c r="BN388" s="181"/>
      <c r="BO388" s="181"/>
      <c r="BP388" s="180">
        <v>170000</v>
      </c>
      <c r="BQ388" s="181"/>
      <c r="BR388" s="181"/>
    </row>
    <row r="389" spans="1:70" ht="11.25" hidden="1" customHeight="1" outlineLevel="2" x14ac:dyDescent="0.2">
      <c r="A389" s="246" t="s">
        <v>568</v>
      </c>
      <c r="B389" s="225">
        <v>79</v>
      </c>
      <c r="C389" s="225">
        <v>632</v>
      </c>
      <c r="D389" s="226">
        <v>71797.119999999995</v>
      </c>
      <c r="E389" s="226">
        <v>964792.1</v>
      </c>
      <c r="F389" s="247"/>
      <c r="G389" s="226">
        <v>470211.84000000003</v>
      </c>
      <c r="H389" s="226">
        <v>1481.76</v>
      </c>
      <c r="I389" s="226">
        <v>59270.400000000001</v>
      </c>
      <c r="J389" s="247">
        <v>47568</v>
      </c>
      <c r="K389" s="247"/>
      <c r="L389" s="247"/>
      <c r="M389" s="226">
        <v>47021.18</v>
      </c>
      <c r="N389" s="247"/>
      <c r="O389" s="247"/>
      <c r="P389" s="226">
        <v>26637.54</v>
      </c>
      <c r="Q389" s="247"/>
      <c r="R389" s="247"/>
      <c r="S389" s="247"/>
      <c r="T389" s="247"/>
      <c r="U389" s="247"/>
      <c r="V389" s="226">
        <v>109853.21</v>
      </c>
      <c r="W389" s="226">
        <v>5400</v>
      </c>
      <c r="X389" s="247"/>
      <c r="Y389" s="247"/>
      <c r="Z389" s="247"/>
      <c r="AA389" s="226">
        <v>66593.84</v>
      </c>
      <c r="AB389" s="247"/>
      <c r="AC389" s="247"/>
      <c r="AD389" s="247"/>
      <c r="AE389" s="247"/>
      <c r="AF389" s="247"/>
      <c r="AG389" s="226">
        <v>34561</v>
      </c>
      <c r="AH389" s="247"/>
      <c r="AI389" s="247"/>
      <c r="AJ389" s="226">
        <v>158374.88</v>
      </c>
      <c r="AK389" s="226">
        <v>3000</v>
      </c>
      <c r="AL389" s="226">
        <v>2000</v>
      </c>
      <c r="AM389" s="226">
        <v>35000.639999999999</v>
      </c>
      <c r="AN389" s="247"/>
      <c r="AO389" s="247"/>
      <c r="AP389" s="247"/>
      <c r="AQ389" s="247"/>
      <c r="AR389" s="247"/>
      <c r="AS389" s="226">
        <v>5710.42</v>
      </c>
      <c r="AT389" s="226">
        <v>1192</v>
      </c>
      <c r="AU389" s="247"/>
      <c r="AV389" s="247"/>
      <c r="AW389" s="247"/>
      <c r="AX389" s="226">
        <v>37739.910000000003</v>
      </c>
      <c r="AY389" s="226">
        <v>15953.4</v>
      </c>
      <c r="AZ389" s="247"/>
      <c r="BA389" s="226">
        <v>57778.51</v>
      </c>
      <c r="BB389" s="226">
        <v>387711.29</v>
      </c>
      <c r="BC389" s="226">
        <v>356606.39</v>
      </c>
      <c r="BD389" s="226">
        <v>31104.9</v>
      </c>
      <c r="BE389" s="247"/>
      <c r="BF389" s="247"/>
      <c r="BG389" s="226">
        <v>103495.96</v>
      </c>
      <c r="BH389" s="226">
        <v>58067.61</v>
      </c>
      <c r="BI389" s="226">
        <v>8667</v>
      </c>
      <c r="BJ389" s="226">
        <v>31200.61</v>
      </c>
      <c r="BK389" s="226">
        <v>18200</v>
      </c>
      <c r="BL389" s="180">
        <v>227778.51</v>
      </c>
      <c r="BM389" s="180">
        <v>57778.51</v>
      </c>
      <c r="BN389" s="181"/>
      <c r="BO389" s="181"/>
      <c r="BP389" s="180">
        <v>170000</v>
      </c>
      <c r="BQ389" s="181"/>
      <c r="BR389" s="181"/>
    </row>
    <row r="390" spans="1:70" ht="11.25" hidden="1" customHeight="1" outlineLevel="2" x14ac:dyDescent="0.2">
      <c r="A390" s="246" t="s">
        <v>569</v>
      </c>
      <c r="B390" s="225">
        <v>55</v>
      </c>
      <c r="C390" s="225">
        <v>594</v>
      </c>
      <c r="D390" s="226">
        <v>16829.46</v>
      </c>
      <c r="E390" s="226">
        <v>539868.13</v>
      </c>
      <c r="F390" s="247"/>
      <c r="G390" s="226">
        <v>315145.08</v>
      </c>
      <c r="H390" s="247"/>
      <c r="I390" s="247"/>
      <c r="J390" s="247"/>
      <c r="K390" s="226">
        <v>4845.42</v>
      </c>
      <c r="L390" s="226">
        <v>30508.2</v>
      </c>
      <c r="M390" s="226">
        <v>31514.51</v>
      </c>
      <c r="N390" s="226"/>
      <c r="O390" s="247"/>
      <c r="P390" s="226">
        <v>17739.86</v>
      </c>
      <c r="Q390" s="247"/>
      <c r="R390" s="247"/>
      <c r="S390" s="247"/>
      <c r="T390" s="247"/>
      <c r="U390" s="247"/>
      <c r="V390" s="226">
        <v>10050.27</v>
      </c>
      <c r="W390" s="226">
        <v>4905.8100000000004</v>
      </c>
      <c r="X390" s="247"/>
      <c r="Y390" s="247"/>
      <c r="Z390" s="247"/>
      <c r="AA390" s="226">
        <v>44349.66</v>
      </c>
      <c r="AB390" s="247"/>
      <c r="AC390" s="247"/>
      <c r="AD390" s="247"/>
      <c r="AE390" s="247"/>
      <c r="AF390" s="247"/>
      <c r="AG390" s="226">
        <v>24751</v>
      </c>
      <c r="AH390" s="247"/>
      <c r="AI390" s="247"/>
      <c r="AJ390" s="226">
        <v>89347.7</v>
      </c>
      <c r="AK390" s="247"/>
      <c r="AL390" s="226">
        <v>2000</v>
      </c>
      <c r="AM390" s="226">
        <v>15367.74</v>
      </c>
      <c r="AN390" s="247"/>
      <c r="AO390" s="247"/>
      <c r="AP390" s="247"/>
      <c r="AQ390" s="247"/>
      <c r="AR390" s="247"/>
      <c r="AS390" s="226">
        <v>3211.99</v>
      </c>
      <c r="AT390" s="226">
        <v>1192</v>
      </c>
      <c r="AU390" s="247"/>
      <c r="AV390" s="247"/>
      <c r="AW390" s="247"/>
      <c r="AX390" s="226">
        <v>31611.81</v>
      </c>
      <c r="AY390" s="247"/>
      <c r="AZ390" s="247"/>
      <c r="BA390" s="226">
        <v>35964.160000000003</v>
      </c>
      <c r="BB390" s="226">
        <v>229493.41</v>
      </c>
      <c r="BC390" s="226">
        <v>207217.51</v>
      </c>
      <c r="BD390" s="226">
        <v>22275.9</v>
      </c>
      <c r="BE390" s="247"/>
      <c r="BF390" s="247"/>
      <c r="BG390" s="226">
        <v>57629.94</v>
      </c>
      <c r="BH390" s="226">
        <v>36144.36</v>
      </c>
      <c r="BI390" s="226">
        <v>5395</v>
      </c>
      <c r="BJ390" s="226">
        <v>19420.36</v>
      </c>
      <c r="BK390" s="226">
        <v>11329</v>
      </c>
      <c r="BL390" s="180">
        <v>205964.16</v>
      </c>
      <c r="BM390" s="180">
        <v>35964.160000000003</v>
      </c>
      <c r="BN390" s="181"/>
      <c r="BO390" s="181"/>
      <c r="BP390" s="180">
        <v>170000</v>
      </c>
      <c r="BQ390" s="181"/>
      <c r="BR390" s="181"/>
    </row>
    <row r="391" spans="1:70" ht="11.25" customHeight="1" outlineLevel="1" collapsed="1" x14ac:dyDescent="0.2">
      <c r="A391" s="230" t="s">
        <v>1098</v>
      </c>
      <c r="B391" s="245">
        <v>1407</v>
      </c>
      <c r="C391" s="245">
        <v>13244</v>
      </c>
      <c r="D391" s="245">
        <v>1428496.12</v>
      </c>
      <c r="E391" s="245">
        <v>25610002.489999998</v>
      </c>
      <c r="F391" s="232"/>
      <c r="G391" s="245">
        <v>6155363.7199999997</v>
      </c>
      <c r="H391" s="245">
        <v>11925.57</v>
      </c>
      <c r="I391" s="245">
        <v>81410.86</v>
      </c>
      <c r="J391" s="232"/>
      <c r="K391" s="245">
        <v>67035.600000000006</v>
      </c>
      <c r="L391" s="245">
        <v>418773.24</v>
      </c>
      <c r="M391" s="245">
        <v>554981.81999999995</v>
      </c>
      <c r="N391" s="245">
        <v>536291.28</v>
      </c>
      <c r="O391" s="232"/>
      <c r="P391" s="245">
        <v>518520.9</v>
      </c>
      <c r="Q391" s="232"/>
      <c r="R391" s="245">
        <v>165653.51999999999</v>
      </c>
      <c r="S391" s="245">
        <v>60077.8</v>
      </c>
      <c r="T391" s="232"/>
      <c r="U391" s="232"/>
      <c r="V391" s="245">
        <v>1348965.29</v>
      </c>
      <c r="W391" s="245">
        <v>134614.75</v>
      </c>
      <c r="X391" s="232"/>
      <c r="Y391" s="232"/>
      <c r="Z391" s="232"/>
      <c r="AA391" s="245">
        <v>1285835.6499999999</v>
      </c>
      <c r="AB391" s="245">
        <v>108399.2</v>
      </c>
      <c r="AC391" s="232"/>
      <c r="AD391" s="232"/>
      <c r="AE391" s="232"/>
      <c r="AF391" s="232"/>
      <c r="AG391" s="245">
        <v>318409</v>
      </c>
      <c r="AH391" s="232"/>
      <c r="AI391" s="232"/>
      <c r="AJ391" s="245">
        <v>2372228.2799999998</v>
      </c>
      <c r="AK391" s="245">
        <v>8000</v>
      </c>
      <c r="AL391" s="245">
        <v>52500</v>
      </c>
      <c r="AM391" s="245"/>
      <c r="AN391" s="245">
        <v>2000</v>
      </c>
      <c r="AO391" s="245">
        <v>476574.71999999997</v>
      </c>
      <c r="AP391" s="232">
        <v>130115.92</v>
      </c>
      <c r="AQ391" s="232">
        <v>325459.49</v>
      </c>
      <c r="AR391" s="245"/>
      <c r="AS391" s="245">
        <v>2525</v>
      </c>
      <c r="AT391" s="245">
        <v>87794.43</v>
      </c>
      <c r="AU391" s="245">
        <v>28012</v>
      </c>
      <c r="AV391" s="232">
        <v>18273.62</v>
      </c>
      <c r="AW391" s="232"/>
      <c r="AX391" s="245"/>
      <c r="AY391" s="245">
        <v>166488.64000000001</v>
      </c>
      <c r="AZ391" s="245">
        <v>30152.42</v>
      </c>
      <c r="BA391" s="245">
        <v>11139.06</v>
      </c>
      <c r="BB391" s="245">
        <v>1033192.98</v>
      </c>
      <c r="BC391" s="245">
        <v>7993090</v>
      </c>
      <c r="BD391" s="245">
        <v>7479311.8200000003</v>
      </c>
      <c r="BE391" s="232">
        <v>513778.18</v>
      </c>
      <c r="BF391" s="232"/>
      <c r="BG391" s="245"/>
      <c r="BH391" s="245">
        <v>2596203.89</v>
      </c>
      <c r="BI391" s="245">
        <v>383531</v>
      </c>
      <c r="BJ391" s="245">
        <v>1396561.89</v>
      </c>
      <c r="BK391" s="245">
        <v>816111</v>
      </c>
      <c r="BL391" s="174">
        <v>326513</v>
      </c>
      <c r="BM391" s="174">
        <v>844866.78</v>
      </c>
      <c r="BN391" s="175"/>
      <c r="BO391" s="175"/>
      <c r="BP391" s="174">
        <v>3693945.41</v>
      </c>
      <c r="BQ391" s="175"/>
      <c r="BR391" s="175"/>
    </row>
    <row r="392" spans="1:70" ht="11.25" hidden="1" customHeight="1" outlineLevel="2" x14ac:dyDescent="0.2">
      <c r="A392" s="184" t="s">
        <v>570</v>
      </c>
      <c r="B392" s="179">
        <v>76</v>
      </c>
      <c r="C392" s="179">
        <v>608</v>
      </c>
      <c r="D392" s="180">
        <v>128590.01</v>
      </c>
      <c r="E392" s="180">
        <v>529963.99</v>
      </c>
      <c r="F392" s="181"/>
      <c r="G392" s="180">
        <v>227789.28</v>
      </c>
      <c r="H392" s="180"/>
      <c r="I392" s="181"/>
      <c r="J392" s="181"/>
      <c r="K392" s="181">
        <v>6029.16</v>
      </c>
      <c r="L392" s="181">
        <v>40602.800000000003</v>
      </c>
      <c r="M392" s="180">
        <v>18926.349999999999</v>
      </c>
      <c r="N392" s="190">
        <v>30365.279999999999</v>
      </c>
      <c r="O392" s="189"/>
      <c r="P392" s="180">
        <v>30030.33</v>
      </c>
      <c r="Q392" s="181"/>
      <c r="R392" s="181"/>
      <c r="S392" s="181"/>
      <c r="T392" s="181"/>
      <c r="U392" s="181"/>
      <c r="V392" s="180">
        <v>276879.7</v>
      </c>
      <c r="W392" s="180">
        <v>5161.76</v>
      </c>
      <c r="X392" s="181"/>
      <c r="Y392" s="189"/>
      <c r="Z392" s="189"/>
      <c r="AA392" s="180">
        <v>75075.839999999997</v>
      </c>
      <c r="AB392" s="181"/>
      <c r="AC392" s="181"/>
      <c r="AD392" s="181"/>
      <c r="AE392" s="181"/>
      <c r="AF392" s="181"/>
      <c r="AG392" s="180">
        <v>40501</v>
      </c>
      <c r="AH392" s="189"/>
      <c r="AI392" s="181"/>
      <c r="AJ392" s="180">
        <v>153382.70000000001</v>
      </c>
      <c r="AK392" s="180">
        <v>10000</v>
      </c>
      <c r="AL392" s="180">
        <v>5000</v>
      </c>
      <c r="AM392" s="180">
        <v>52523.06</v>
      </c>
      <c r="AN392" s="181"/>
      <c r="AO392" s="181"/>
      <c r="AP392" s="181"/>
      <c r="AQ392" s="181"/>
      <c r="AR392" s="181"/>
      <c r="AS392" s="180">
        <v>7419.79</v>
      </c>
      <c r="AT392" s="180">
        <v>1192</v>
      </c>
      <c r="AU392" s="181"/>
      <c r="AV392" s="181"/>
      <c r="AW392" s="181"/>
      <c r="AX392" s="181"/>
      <c r="AY392" s="181"/>
      <c r="AZ392" s="181"/>
      <c r="BA392" s="180">
        <v>77247.850000000006</v>
      </c>
      <c r="BB392" s="180">
        <v>590222.81999999995</v>
      </c>
      <c r="BC392" s="180">
        <v>553771.92000000004</v>
      </c>
      <c r="BD392" s="180">
        <v>36450.9</v>
      </c>
      <c r="BE392" s="181"/>
      <c r="BF392" s="181"/>
      <c r="BG392" s="180">
        <v>157462.92000000001</v>
      </c>
      <c r="BH392" s="180">
        <v>77634.89</v>
      </c>
      <c r="BI392" s="180">
        <v>11588</v>
      </c>
      <c r="BJ392" s="180">
        <v>41713.89</v>
      </c>
      <c r="BK392" s="180">
        <v>24333</v>
      </c>
      <c r="BL392" s="180">
        <v>247247.85</v>
      </c>
      <c r="BM392" s="180">
        <v>77247.850000000006</v>
      </c>
      <c r="BN392" s="181"/>
      <c r="BO392" s="181"/>
      <c r="BP392" s="180">
        <v>170000</v>
      </c>
      <c r="BQ392" s="181"/>
      <c r="BR392" s="181"/>
    </row>
    <row r="393" spans="1:70" ht="11.25" hidden="1" customHeight="1" outlineLevel="2" x14ac:dyDescent="0.2">
      <c r="A393" s="184" t="s">
        <v>571</v>
      </c>
      <c r="B393" s="181"/>
      <c r="C393" s="181"/>
      <c r="D393" s="180">
        <v>3095.63</v>
      </c>
      <c r="E393" s="181">
        <v>12515395.1</v>
      </c>
      <c r="F393" s="181"/>
      <c r="G393" s="181">
        <v>6155363.7199999997</v>
      </c>
      <c r="H393" s="181">
        <v>11925.57</v>
      </c>
      <c r="I393" s="181">
        <v>81410.86</v>
      </c>
      <c r="J393" s="181"/>
      <c r="K393" s="181">
        <v>67035.600000000006</v>
      </c>
      <c r="L393" s="181">
        <v>418773.24</v>
      </c>
      <c r="M393" s="181">
        <v>554981.81999999995</v>
      </c>
      <c r="N393" s="189">
        <v>190743.39</v>
      </c>
      <c r="O393" s="189"/>
      <c r="P393" s="181"/>
      <c r="Q393" s="181"/>
      <c r="R393" s="181"/>
      <c r="S393" s="181"/>
      <c r="T393" s="181"/>
      <c r="U393" s="181"/>
      <c r="V393" s="181"/>
      <c r="W393" s="181"/>
      <c r="X393" s="181"/>
      <c r="Y393" s="189"/>
      <c r="Z393" s="189"/>
      <c r="AA393" s="181"/>
      <c r="AB393" s="181"/>
      <c r="AC393" s="181"/>
      <c r="AD393" s="181"/>
      <c r="AE393" s="181"/>
      <c r="AF393" s="181"/>
      <c r="AG393" s="181"/>
      <c r="AH393" s="189"/>
      <c r="AI393" s="181"/>
      <c r="AJ393" s="181"/>
      <c r="AK393" s="181"/>
      <c r="AL393" s="181"/>
      <c r="AM393" s="181"/>
      <c r="AN393" s="181"/>
      <c r="AO393" s="181"/>
      <c r="AP393" s="181"/>
      <c r="AQ393" s="181"/>
      <c r="AR393" s="181"/>
      <c r="AS393" s="181"/>
      <c r="AT393" s="181"/>
      <c r="AU393" s="181"/>
      <c r="AV393" s="181"/>
      <c r="AW393" s="181"/>
      <c r="AX393" s="181"/>
      <c r="AY393" s="181"/>
      <c r="AZ393" s="181"/>
      <c r="BA393" s="181"/>
      <c r="BB393" s="180">
        <v>4403.55</v>
      </c>
      <c r="BC393" s="180">
        <v>4403.55</v>
      </c>
      <c r="BD393" s="181"/>
      <c r="BE393" s="181"/>
      <c r="BF393" s="181"/>
      <c r="BG393" s="180">
        <v>-1307.92</v>
      </c>
      <c r="BH393" s="181"/>
      <c r="BI393" s="181"/>
      <c r="BJ393" s="181"/>
      <c r="BK393" s="181"/>
      <c r="BL393" s="181"/>
      <c r="BM393" s="181"/>
      <c r="BN393" s="181"/>
      <c r="BO393" s="181"/>
      <c r="BP393" s="181"/>
      <c r="BQ393" s="181"/>
      <c r="BR393" s="181"/>
    </row>
    <row r="394" spans="1:70" ht="11.25" hidden="1" customHeight="1" outlineLevel="2" x14ac:dyDescent="0.2">
      <c r="A394" s="184" t="s">
        <v>572</v>
      </c>
      <c r="B394" s="179">
        <v>79</v>
      </c>
      <c r="C394" s="179">
        <v>632</v>
      </c>
      <c r="D394" s="180">
        <v>31720.77</v>
      </c>
      <c r="E394" s="180">
        <v>489726.47</v>
      </c>
      <c r="F394" s="181"/>
      <c r="G394" s="180">
        <v>234288.72</v>
      </c>
      <c r="H394" s="180">
        <v>1112.1300000000001</v>
      </c>
      <c r="I394" s="180">
        <v>7784.91</v>
      </c>
      <c r="J394" s="181"/>
      <c r="K394" s="181"/>
      <c r="L394" s="181"/>
      <c r="M394" s="180">
        <v>23428.880000000001</v>
      </c>
      <c r="N394" s="189"/>
      <c r="O394" s="189"/>
      <c r="P394" s="180">
        <v>23428.880000000001</v>
      </c>
      <c r="Q394" s="181"/>
      <c r="R394" s="181"/>
      <c r="S394" s="181"/>
      <c r="T394" s="181"/>
      <c r="U394" s="181"/>
      <c r="V394" s="180">
        <v>105312.77</v>
      </c>
      <c r="W394" s="180">
        <v>5400</v>
      </c>
      <c r="X394" s="181"/>
      <c r="Y394" s="189"/>
      <c r="Z394" s="189"/>
      <c r="AA394" s="180">
        <v>58572.18</v>
      </c>
      <c r="AB394" s="181"/>
      <c r="AC394" s="181"/>
      <c r="AD394" s="181"/>
      <c r="AE394" s="181"/>
      <c r="AF394" s="181"/>
      <c r="AG394" s="180">
        <v>30398</v>
      </c>
      <c r="AH394" s="189"/>
      <c r="AI394" s="181"/>
      <c r="AJ394" s="180">
        <v>325137.3</v>
      </c>
      <c r="AK394" s="180">
        <v>2000</v>
      </c>
      <c r="AL394" s="181"/>
      <c r="AM394" s="180">
        <v>27075.39</v>
      </c>
      <c r="AN394" s="180">
        <v>103419.61</v>
      </c>
      <c r="AO394" s="180">
        <v>100894.64</v>
      </c>
      <c r="AP394" s="181"/>
      <c r="AQ394" s="181"/>
      <c r="AR394" s="180">
        <v>2525</v>
      </c>
      <c r="AS394" s="180">
        <v>4837.95</v>
      </c>
      <c r="AT394" s="180">
        <v>1192</v>
      </c>
      <c r="AU394" s="181"/>
      <c r="AV394" s="181"/>
      <c r="AW394" s="181"/>
      <c r="AX394" s="180">
        <v>25197.98</v>
      </c>
      <c r="AY394" s="180">
        <v>9022.08</v>
      </c>
      <c r="AZ394" s="181"/>
      <c r="BA394" s="180">
        <v>48972.65</v>
      </c>
      <c r="BB394" s="180">
        <v>152904.79999999999</v>
      </c>
      <c r="BC394" s="180">
        <v>139225.70000000001</v>
      </c>
      <c r="BD394" s="180">
        <v>13679.1</v>
      </c>
      <c r="BE394" s="181"/>
      <c r="BF394" s="181"/>
      <c r="BG394" s="180">
        <v>43405.14</v>
      </c>
      <c r="BH394" s="180">
        <v>49217.61</v>
      </c>
      <c r="BI394" s="180">
        <v>7346</v>
      </c>
      <c r="BJ394" s="180">
        <v>26444.61</v>
      </c>
      <c r="BK394" s="180">
        <v>15427</v>
      </c>
      <c r="BL394" s="180">
        <v>218972.65</v>
      </c>
      <c r="BM394" s="180">
        <v>48972.65</v>
      </c>
      <c r="BN394" s="181"/>
      <c r="BO394" s="181"/>
      <c r="BP394" s="180">
        <v>170000</v>
      </c>
      <c r="BQ394" s="181"/>
      <c r="BR394" s="181"/>
    </row>
    <row r="395" spans="1:70" ht="11.25" hidden="1" customHeight="1" outlineLevel="2" x14ac:dyDescent="0.2">
      <c r="A395" s="184" t="s">
        <v>1099</v>
      </c>
      <c r="B395" s="179">
        <v>62</v>
      </c>
      <c r="C395" s="179">
        <v>496</v>
      </c>
      <c r="D395" s="180">
        <v>50670.48</v>
      </c>
      <c r="E395" s="180">
        <v>303168.32</v>
      </c>
      <c r="F395" s="181"/>
      <c r="G395" s="180">
        <v>148353.60000000001</v>
      </c>
      <c r="H395" s="181"/>
      <c r="I395" s="181"/>
      <c r="J395" s="181"/>
      <c r="K395" s="181"/>
      <c r="L395" s="181"/>
      <c r="M395" s="180">
        <v>14835.36</v>
      </c>
      <c r="N395" s="189"/>
      <c r="O395" s="189"/>
      <c r="P395" s="180">
        <v>14835.36</v>
      </c>
      <c r="Q395" s="181"/>
      <c r="R395" s="181"/>
      <c r="S395" s="181"/>
      <c r="T395" s="181"/>
      <c r="U395" s="181"/>
      <c r="V395" s="180">
        <v>8278.1200000000008</v>
      </c>
      <c r="W395" s="180">
        <v>4356.82</v>
      </c>
      <c r="X395" s="181"/>
      <c r="Y395" s="189"/>
      <c r="Z395" s="189"/>
      <c r="AA395" s="180">
        <v>37088.400000000001</v>
      </c>
      <c r="AB395" s="180">
        <v>75420.66</v>
      </c>
      <c r="AC395" s="181"/>
      <c r="AD395" s="181"/>
      <c r="AE395" s="181"/>
      <c r="AF395" s="181"/>
      <c r="AG395" s="181"/>
      <c r="AH395" s="189"/>
      <c r="AI395" s="181"/>
      <c r="AJ395" s="180">
        <v>45343</v>
      </c>
      <c r="AK395" s="180">
        <v>1000</v>
      </c>
      <c r="AL395" s="181"/>
      <c r="AM395" s="180">
        <v>9039.36</v>
      </c>
      <c r="AN395" s="181"/>
      <c r="AO395" s="181"/>
      <c r="AP395" s="181"/>
      <c r="AQ395" s="181"/>
      <c r="AR395" s="181"/>
      <c r="AS395" s="180">
        <v>2046.4</v>
      </c>
      <c r="AT395" s="179">
        <v>894</v>
      </c>
      <c r="AU395" s="180">
        <v>2046.4</v>
      </c>
      <c r="AV395" s="181"/>
      <c r="AW395" s="181"/>
      <c r="AX395" s="181"/>
      <c r="AY395" s="181"/>
      <c r="AZ395" s="181"/>
      <c r="BA395" s="180">
        <v>30316.84</v>
      </c>
      <c r="BB395" s="180">
        <v>308495.8</v>
      </c>
      <c r="BC395" s="180">
        <v>228314.08</v>
      </c>
      <c r="BD395" s="180">
        <v>80181.72</v>
      </c>
      <c r="BE395" s="181"/>
      <c r="BF395" s="181"/>
      <c r="BG395" s="181"/>
      <c r="BH395" s="180">
        <v>30467.9</v>
      </c>
      <c r="BI395" s="180">
        <v>4547</v>
      </c>
      <c r="BJ395" s="180">
        <v>16371.9</v>
      </c>
      <c r="BK395" s="180">
        <v>9549</v>
      </c>
      <c r="BL395" s="180">
        <v>200316.84</v>
      </c>
      <c r="BM395" s="180">
        <v>30316.84</v>
      </c>
      <c r="BN395" s="181"/>
      <c r="BO395" s="181"/>
      <c r="BP395" s="180">
        <v>170000</v>
      </c>
      <c r="BQ395" s="181"/>
      <c r="BR395" s="181"/>
    </row>
    <row r="396" spans="1:70" ht="11.25" hidden="1" customHeight="1" outlineLevel="2" x14ac:dyDescent="0.2">
      <c r="A396" s="184" t="s">
        <v>573</v>
      </c>
      <c r="B396" s="179">
        <v>61</v>
      </c>
      <c r="C396" s="179">
        <v>658.8</v>
      </c>
      <c r="D396" s="180">
        <v>67185.81</v>
      </c>
      <c r="E396" s="180">
        <v>361130.9</v>
      </c>
      <c r="F396" s="181"/>
      <c r="G396" s="180">
        <v>196513.56</v>
      </c>
      <c r="H396" s="181"/>
      <c r="I396" s="181"/>
      <c r="J396" s="181"/>
      <c r="K396" s="180">
        <v>4845.42</v>
      </c>
      <c r="L396" s="180">
        <v>30424.22</v>
      </c>
      <c r="M396" s="180">
        <v>19058.650000000001</v>
      </c>
      <c r="N396" s="189"/>
      <c r="O396" s="189"/>
      <c r="P396" s="180">
        <v>19651.349999999999</v>
      </c>
      <c r="Q396" s="181"/>
      <c r="R396" s="181"/>
      <c r="S396" s="181"/>
      <c r="T396" s="181"/>
      <c r="U396" s="181"/>
      <c r="V396" s="180">
        <v>11268.31</v>
      </c>
      <c r="W396" s="180">
        <v>5490</v>
      </c>
      <c r="X396" s="181"/>
      <c r="Y396" s="189"/>
      <c r="Z396" s="189"/>
      <c r="AA396" s="180">
        <v>49128.39</v>
      </c>
      <c r="AB396" s="181"/>
      <c r="AC396" s="181"/>
      <c r="AD396" s="181"/>
      <c r="AE396" s="181"/>
      <c r="AF396" s="181"/>
      <c r="AG396" s="180">
        <v>24751</v>
      </c>
      <c r="AH396" s="189"/>
      <c r="AI396" s="181"/>
      <c r="AJ396" s="180">
        <v>66132.62</v>
      </c>
      <c r="AK396" s="180">
        <v>1000</v>
      </c>
      <c r="AL396" s="181"/>
      <c r="AM396" s="180">
        <v>15501.78</v>
      </c>
      <c r="AN396" s="181"/>
      <c r="AO396" s="181"/>
      <c r="AP396" s="181"/>
      <c r="AQ396" s="181"/>
      <c r="AR396" s="181"/>
      <c r="AS396" s="180">
        <v>3514.4</v>
      </c>
      <c r="AT396" s="180">
        <v>1192</v>
      </c>
      <c r="AU396" s="181"/>
      <c r="AV396" s="181"/>
      <c r="AW396" s="181"/>
      <c r="AX396" s="181"/>
      <c r="AY396" s="180">
        <v>8811.34</v>
      </c>
      <c r="AZ396" s="181"/>
      <c r="BA396" s="180">
        <v>36113.1</v>
      </c>
      <c r="BB396" s="180">
        <v>296711.56</v>
      </c>
      <c r="BC396" s="180">
        <v>274435.65999999997</v>
      </c>
      <c r="BD396" s="180">
        <v>22275.9</v>
      </c>
      <c r="BE396" s="181"/>
      <c r="BF396" s="181"/>
      <c r="BG396" s="180">
        <v>65472.53</v>
      </c>
      <c r="BH396" s="180">
        <v>36294.699999999997</v>
      </c>
      <c r="BI396" s="180">
        <v>5418</v>
      </c>
      <c r="BJ396" s="180">
        <v>19500.7</v>
      </c>
      <c r="BK396" s="180">
        <v>11376</v>
      </c>
      <c r="BL396" s="180">
        <v>206113.1</v>
      </c>
      <c r="BM396" s="180">
        <v>36113.1</v>
      </c>
      <c r="BN396" s="181"/>
      <c r="BO396" s="181"/>
      <c r="BP396" s="180">
        <v>170000</v>
      </c>
      <c r="BQ396" s="181"/>
      <c r="BR396" s="181"/>
    </row>
    <row r="397" spans="1:70" ht="11.25" hidden="1" customHeight="1" outlineLevel="2" x14ac:dyDescent="0.2">
      <c r="A397" s="184" t="s">
        <v>574</v>
      </c>
      <c r="B397" s="179">
        <v>61</v>
      </c>
      <c r="C397" s="179">
        <v>653.20000000000005</v>
      </c>
      <c r="D397" s="180">
        <v>65111.82</v>
      </c>
      <c r="E397" s="180">
        <v>360896.43</v>
      </c>
      <c r="F397" s="181"/>
      <c r="G397" s="180">
        <v>196517.88</v>
      </c>
      <c r="H397" s="181"/>
      <c r="I397" s="181"/>
      <c r="J397" s="181"/>
      <c r="K397" s="180">
        <v>5443.62</v>
      </c>
      <c r="L397" s="180">
        <v>29491.26</v>
      </c>
      <c r="M397" s="180">
        <v>19651.79</v>
      </c>
      <c r="N397" s="189"/>
      <c r="O397" s="189"/>
      <c r="P397" s="180">
        <v>19651.79</v>
      </c>
      <c r="Q397" s="181"/>
      <c r="R397" s="181"/>
      <c r="S397" s="181"/>
      <c r="T397" s="181"/>
      <c r="U397" s="181"/>
      <c r="V397" s="180">
        <v>10826.89</v>
      </c>
      <c r="W397" s="180">
        <v>5432.73</v>
      </c>
      <c r="X397" s="181"/>
      <c r="Y397" s="189"/>
      <c r="Z397" s="189"/>
      <c r="AA397" s="180">
        <v>49129.47</v>
      </c>
      <c r="AB397" s="181"/>
      <c r="AC397" s="181"/>
      <c r="AD397" s="181"/>
      <c r="AE397" s="181"/>
      <c r="AF397" s="181"/>
      <c r="AG397" s="180">
        <v>24751</v>
      </c>
      <c r="AH397" s="189"/>
      <c r="AI397" s="181"/>
      <c r="AJ397" s="180">
        <v>57765.18</v>
      </c>
      <c r="AK397" s="179">
        <v>500</v>
      </c>
      <c r="AL397" s="180">
        <v>1000</v>
      </c>
      <c r="AM397" s="180">
        <v>15480.68</v>
      </c>
      <c r="AN397" s="181"/>
      <c r="AO397" s="181"/>
      <c r="AP397" s="181"/>
      <c r="AQ397" s="181"/>
      <c r="AR397" s="181"/>
      <c r="AS397" s="180">
        <v>3502.85</v>
      </c>
      <c r="AT397" s="180">
        <v>1192</v>
      </c>
      <c r="AU397" s="181"/>
      <c r="AV397" s="181"/>
      <c r="AW397" s="181"/>
      <c r="AX397" s="181"/>
      <c r="AY397" s="181"/>
      <c r="AZ397" s="181"/>
      <c r="BA397" s="180">
        <v>36089.65</v>
      </c>
      <c r="BB397" s="180">
        <v>299452.45</v>
      </c>
      <c r="BC397" s="180">
        <v>277176.55</v>
      </c>
      <c r="BD397" s="180">
        <v>22275.9</v>
      </c>
      <c r="BE397" s="181"/>
      <c r="BF397" s="181"/>
      <c r="BG397" s="180">
        <v>68790.62</v>
      </c>
      <c r="BH397" s="180">
        <v>36270.65</v>
      </c>
      <c r="BI397" s="180">
        <v>5414</v>
      </c>
      <c r="BJ397" s="180">
        <v>19487.650000000001</v>
      </c>
      <c r="BK397" s="180">
        <v>11369</v>
      </c>
      <c r="BL397" s="180">
        <v>206089.65</v>
      </c>
      <c r="BM397" s="180">
        <v>36089.65</v>
      </c>
      <c r="BN397" s="181"/>
      <c r="BO397" s="181"/>
      <c r="BP397" s="180">
        <v>170000</v>
      </c>
      <c r="BQ397" s="181"/>
      <c r="BR397" s="181"/>
    </row>
    <row r="398" spans="1:70" ht="11.25" hidden="1" customHeight="1" outlineLevel="2" x14ac:dyDescent="0.2">
      <c r="A398" s="184" t="s">
        <v>410</v>
      </c>
      <c r="B398" s="179">
        <v>68</v>
      </c>
      <c r="C398" s="179">
        <v>544</v>
      </c>
      <c r="D398" s="180">
        <v>75415.070000000007</v>
      </c>
      <c r="E398" s="180">
        <v>401116.34</v>
      </c>
      <c r="F398" s="181"/>
      <c r="G398" s="180">
        <v>177931.51999999999</v>
      </c>
      <c r="H398" s="181"/>
      <c r="I398" s="180">
        <v>12756.12</v>
      </c>
      <c r="J398" s="181"/>
      <c r="K398" s="181"/>
      <c r="L398" s="181"/>
      <c r="M398" s="180">
        <v>17793.16</v>
      </c>
      <c r="N398" s="190">
        <v>37875</v>
      </c>
      <c r="O398" s="189"/>
      <c r="P398" s="180">
        <v>17793.16</v>
      </c>
      <c r="Q398" s="181"/>
      <c r="R398" s="181"/>
      <c r="S398" s="181"/>
      <c r="T398" s="181"/>
      <c r="U398" s="181"/>
      <c r="V398" s="180">
        <v>87827</v>
      </c>
      <c r="W398" s="180">
        <v>4657.5</v>
      </c>
      <c r="X398" s="181"/>
      <c r="Y398" s="189"/>
      <c r="Z398" s="189"/>
      <c r="AA398" s="180">
        <v>44482.879999999997</v>
      </c>
      <c r="AB398" s="181"/>
      <c r="AC398" s="181"/>
      <c r="AD398" s="181"/>
      <c r="AE398" s="181"/>
      <c r="AF398" s="181"/>
      <c r="AG398" s="181"/>
      <c r="AH398" s="189"/>
      <c r="AI398" s="181"/>
      <c r="AJ398" s="180">
        <v>64212.1</v>
      </c>
      <c r="AK398" s="180">
        <v>5000</v>
      </c>
      <c r="AL398" s="181"/>
      <c r="AM398" s="180">
        <v>19100.47</v>
      </c>
      <c r="AN398" s="181"/>
      <c r="AO398" s="181"/>
      <c r="AP398" s="181"/>
      <c r="AQ398" s="181"/>
      <c r="AR398" s="181"/>
      <c r="AS398" s="181"/>
      <c r="AT398" s="181"/>
      <c r="AU398" s="181"/>
      <c r="AV398" s="181"/>
      <c r="AW398" s="181"/>
      <c r="AX398" s="181"/>
      <c r="AY398" s="181"/>
      <c r="AZ398" s="181"/>
      <c r="BA398" s="180">
        <v>40111.629999999997</v>
      </c>
      <c r="BB398" s="180">
        <v>313169.39</v>
      </c>
      <c r="BC398" s="180">
        <v>313169.39</v>
      </c>
      <c r="BD398" s="181"/>
      <c r="BE398" s="181"/>
      <c r="BF398" s="181"/>
      <c r="BG398" s="180">
        <v>99149.92</v>
      </c>
      <c r="BH398" s="180">
        <v>40312.44</v>
      </c>
      <c r="BI398" s="180">
        <v>6017</v>
      </c>
      <c r="BJ398" s="180">
        <v>21660.44</v>
      </c>
      <c r="BK398" s="180">
        <v>12635</v>
      </c>
      <c r="BL398" s="180">
        <v>210111.63</v>
      </c>
      <c r="BM398" s="180">
        <v>40111.629999999997</v>
      </c>
      <c r="BN398" s="181"/>
      <c r="BO398" s="181"/>
      <c r="BP398" s="180">
        <v>170000</v>
      </c>
      <c r="BQ398" s="181"/>
      <c r="BR398" s="181"/>
    </row>
    <row r="399" spans="1:70" ht="11.25" hidden="1" customHeight="1" outlineLevel="2" x14ac:dyDescent="0.2">
      <c r="A399" s="184" t="s">
        <v>575</v>
      </c>
      <c r="B399" s="179">
        <v>61</v>
      </c>
      <c r="C399" s="179">
        <v>653.20000000000005</v>
      </c>
      <c r="D399" s="180">
        <v>44300.58</v>
      </c>
      <c r="E399" s="180">
        <v>360716.97</v>
      </c>
      <c r="F399" s="181"/>
      <c r="G399" s="180">
        <v>196517.88</v>
      </c>
      <c r="H399" s="181"/>
      <c r="I399" s="181"/>
      <c r="J399" s="181"/>
      <c r="K399" s="180">
        <v>4247.22</v>
      </c>
      <c r="L399" s="180">
        <v>30508.2</v>
      </c>
      <c r="M399" s="180">
        <v>19651.79</v>
      </c>
      <c r="N399" s="189"/>
      <c r="O399" s="189"/>
      <c r="P399" s="180">
        <v>19651.79</v>
      </c>
      <c r="Q399" s="181"/>
      <c r="R399" s="181"/>
      <c r="S399" s="181"/>
      <c r="T399" s="181"/>
      <c r="U399" s="181"/>
      <c r="V399" s="180">
        <v>10826.89</v>
      </c>
      <c r="W399" s="180">
        <v>5432.73</v>
      </c>
      <c r="X399" s="181"/>
      <c r="Y399" s="189"/>
      <c r="Z399" s="189"/>
      <c r="AA399" s="180">
        <v>49129.47</v>
      </c>
      <c r="AB399" s="181"/>
      <c r="AC399" s="181"/>
      <c r="AD399" s="181"/>
      <c r="AE399" s="181"/>
      <c r="AF399" s="181"/>
      <c r="AG399" s="180">
        <v>24751</v>
      </c>
      <c r="AH399" s="189"/>
      <c r="AI399" s="181"/>
      <c r="AJ399" s="180">
        <v>112149.41</v>
      </c>
      <c r="AK399" s="180">
        <v>1000</v>
      </c>
      <c r="AL399" s="180">
        <v>1000</v>
      </c>
      <c r="AM399" s="180">
        <v>15464.53</v>
      </c>
      <c r="AN399" s="181"/>
      <c r="AO399" s="181"/>
      <c r="AP399" s="181"/>
      <c r="AQ399" s="181"/>
      <c r="AR399" s="181"/>
      <c r="AS399" s="180">
        <v>3513.02</v>
      </c>
      <c r="AT399" s="180">
        <v>1192</v>
      </c>
      <c r="AU399" s="181"/>
      <c r="AV399" s="181"/>
      <c r="AW399" s="181"/>
      <c r="AX399" s="180">
        <v>53908.160000000003</v>
      </c>
      <c r="AY399" s="181"/>
      <c r="AZ399" s="181"/>
      <c r="BA399" s="180">
        <v>36071.699999999997</v>
      </c>
      <c r="BB399" s="180">
        <v>236137.36</v>
      </c>
      <c r="BC399" s="180">
        <v>213861.46</v>
      </c>
      <c r="BD399" s="180">
        <v>22275.9</v>
      </c>
      <c r="BE399" s="181"/>
      <c r="BF399" s="181"/>
      <c r="BG399" s="180">
        <v>56730.78</v>
      </c>
      <c r="BH399" s="180">
        <v>36252.300000000003</v>
      </c>
      <c r="BI399" s="180">
        <v>5411</v>
      </c>
      <c r="BJ399" s="180">
        <v>19478.3</v>
      </c>
      <c r="BK399" s="180">
        <v>11363</v>
      </c>
      <c r="BL399" s="180">
        <v>206071.7</v>
      </c>
      <c r="BM399" s="180">
        <v>36071.699999999997</v>
      </c>
      <c r="BN399" s="181"/>
      <c r="BO399" s="181"/>
      <c r="BP399" s="180">
        <v>170000</v>
      </c>
      <c r="BQ399" s="181"/>
      <c r="BR399" s="181"/>
    </row>
    <row r="400" spans="1:70" ht="11.25" hidden="1" customHeight="1" outlineLevel="2" x14ac:dyDescent="0.2">
      <c r="A400" s="184" t="s">
        <v>576</v>
      </c>
      <c r="B400" s="179">
        <v>60</v>
      </c>
      <c r="C400" s="179">
        <v>648</v>
      </c>
      <c r="D400" s="180">
        <v>67755.92</v>
      </c>
      <c r="E400" s="180">
        <v>356807.33</v>
      </c>
      <c r="F400" s="181"/>
      <c r="G400" s="180">
        <v>193550.04</v>
      </c>
      <c r="H400" s="181"/>
      <c r="I400" s="181"/>
      <c r="J400" s="181"/>
      <c r="K400" s="180">
        <v>4845.42</v>
      </c>
      <c r="L400" s="180">
        <v>30508.2</v>
      </c>
      <c r="M400" s="180">
        <v>19058.650000000001</v>
      </c>
      <c r="N400" s="189"/>
      <c r="O400" s="189"/>
      <c r="P400" s="180">
        <v>19355</v>
      </c>
      <c r="Q400" s="181"/>
      <c r="R400" s="181"/>
      <c r="S400" s="181"/>
      <c r="T400" s="181"/>
      <c r="U400" s="181"/>
      <c r="V400" s="180">
        <v>10951.51</v>
      </c>
      <c r="W400" s="180">
        <v>5400</v>
      </c>
      <c r="X400" s="181"/>
      <c r="Y400" s="189"/>
      <c r="Z400" s="189"/>
      <c r="AA400" s="180">
        <v>48387.51</v>
      </c>
      <c r="AB400" s="181"/>
      <c r="AC400" s="181"/>
      <c r="AD400" s="181"/>
      <c r="AE400" s="181"/>
      <c r="AF400" s="181"/>
      <c r="AG400" s="180">
        <v>24751</v>
      </c>
      <c r="AH400" s="189"/>
      <c r="AI400" s="181"/>
      <c r="AJ400" s="180">
        <v>59927.73</v>
      </c>
      <c r="AK400" s="180">
        <v>1000</v>
      </c>
      <c r="AL400" s="181"/>
      <c r="AM400" s="180">
        <v>15112.67</v>
      </c>
      <c r="AN400" s="181"/>
      <c r="AO400" s="181"/>
      <c r="AP400" s="181"/>
      <c r="AQ400" s="181"/>
      <c r="AR400" s="181"/>
      <c r="AS400" s="180">
        <v>3471.16</v>
      </c>
      <c r="AT400" s="180">
        <v>1192</v>
      </c>
      <c r="AU400" s="180">
        <v>2414.81</v>
      </c>
      <c r="AV400" s="181"/>
      <c r="AW400" s="181"/>
      <c r="AX400" s="181"/>
      <c r="AY400" s="181"/>
      <c r="AZ400" s="180">
        <v>1056.3499999999999</v>
      </c>
      <c r="BA400" s="180">
        <v>35680.74</v>
      </c>
      <c r="BB400" s="180">
        <v>299507.53000000003</v>
      </c>
      <c r="BC400" s="180">
        <v>277231.63</v>
      </c>
      <c r="BD400" s="180">
        <v>22275.9</v>
      </c>
      <c r="BE400" s="181"/>
      <c r="BF400" s="181"/>
      <c r="BG400" s="180">
        <v>65127.99</v>
      </c>
      <c r="BH400" s="180">
        <v>35860.04</v>
      </c>
      <c r="BI400" s="180">
        <v>5353</v>
      </c>
      <c r="BJ400" s="180">
        <v>19267.04</v>
      </c>
      <c r="BK400" s="180">
        <v>11240</v>
      </c>
      <c r="BL400" s="180">
        <v>205680.74</v>
      </c>
      <c r="BM400" s="180">
        <v>35680.74</v>
      </c>
      <c r="BN400" s="181"/>
      <c r="BO400" s="181"/>
      <c r="BP400" s="180">
        <v>170000</v>
      </c>
      <c r="BQ400" s="181"/>
      <c r="BR400" s="181"/>
    </row>
    <row r="401" spans="1:70" ht="11.25" hidden="1" customHeight="1" outlineLevel="2" x14ac:dyDescent="0.2">
      <c r="A401" s="184" t="s">
        <v>577</v>
      </c>
      <c r="B401" s="179">
        <v>60</v>
      </c>
      <c r="C401" s="179">
        <v>642.4</v>
      </c>
      <c r="D401" s="180">
        <v>68171.66</v>
      </c>
      <c r="E401" s="180">
        <v>355344.08</v>
      </c>
      <c r="F401" s="181"/>
      <c r="G401" s="180">
        <v>193287.6</v>
      </c>
      <c r="H401" s="181"/>
      <c r="I401" s="181"/>
      <c r="J401" s="181"/>
      <c r="K401" s="180">
        <v>4845.42</v>
      </c>
      <c r="L401" s="180">
        <v>29491.26</v>
      </c>
      <c r="M401" s="180">
        <v>19328.759999999998</v>
      </c>
      <c r="N401" s="189"/>
      <c r="O401" s="189"/>
      <c r="P401" s="180">
        <v>19328.759999999998</v>
      </c>
      <c r="Q401" s="181"/>
      <c r="R401" s="181"/>
      <c r="S401" s="181"/>
      <c r="T401" s="181"/>
      <c r="U401" s="181"/>
      <c r="V401" s="180">
        <v>10646.65</v>
      </c>
      <c r="W401" s="180">
        <v>5342.73</v>
      </c>
      <c r="X401" s="181"/>
      <c r="Y401" s="189"/>
      <c r="Z401" s="189"/>
      <c r="AA401" s="180">
        <v>48321.9</v>
      </c>
      <c r="AB401" s="181"/>
      <c r="AC401" s="181"/>
      <c r="AD401" s="181"/>
      <c r="AE401" s="181"/>
      <c r="AF401" s="181"/>
      <c r="AG401" s="180">
        <v>24751</v>
      </c>
      <c r="AH401" s="189"/>
      <c r="AI401" s="181"/>
      <c r="AJ401" s="180">
        <v>102566.45</v>
      </c>
      <c r="AK401" s="180">
        <v>1000</v>
      </c>
      <c r="AL401" s="181"/>
      <c r="AM401" s="180">
        <v>14980.97</v>
      </c>
      <c r="AN401" s="181"/>
      <c r="AO401" s="180">
        <v>42946</v>
      </c>
      <c r="AP401" s="181"/>
      <c r="AQ401" s="181"/>
      <c r="AR401" s="181"/>
      <c r="AS401" s="180">
        <v>3456.53</v>
      </c>
      <c r="AT401" s="180">
        <v>1192</v>
      </c>
      <c r="AU401" s="180">
        <v>2404.64</v>
      </c>
      <c r="AV401" s="181"/>
      <c r="AW401" s="181"/>
      <c r="AX401" s="181"/>
      <c r="AY401" s="181"/>
      <c r="AZ401" s="180">
        <v>1051.8900000000001</v>
      </c>
      <c r="BA401" s="180">
        <v>35534.42</v>
      </c>
      <c r="BB401" s="180">
        <v>256173.89</v>
      </c>
      <c r="BC401" s="180">
        <v>233897.99</v>
      </c>
      <c r="BD401" s="180">
        <v>22275.9</v>
      </c>
      <c r="BE401" s="181"/>
      <c r="BF401" s="181"/>
      <c r="BG401" s="180">
        <v>64775.4</v>
      </c>
      <c r="BH401" s="180">
        <v>35712.93</v>
      </c>
      <c r="BI401" s="180">
        <v>5331</v>
      </c>
      <c r="BJ401" s="180">
        <v>19188.93</v>
      </c>
      <c r="BK401" s="180">
        <v>11193</v>
      </c>
      <c r="BL401" s="180">
        <v>205534.42</v>
      </c>
      <c r="BM401" s="180">
        <v>35534.42</v>
      </c>
      <c r="BN401" s="181"/>
      <c r="BO401" s="181"/>
      <c r="BP401" s="180">
        <v>170000</v>
      </c>
      <c r="BQ401" s="181"/>
      <c r="BR401" s="181"/>
    </row>
    <row r="402" spans="1:70" ht="11.25" hidden="1" customHeight="1" outlineLevel="2" x14ac:dyDescent="0.2">
      <c r="A402" s="184" t="s">
        <v>578</v>
      </c>
      <c r="B402" s="181"/>
      <c r="C402" s="181"/>
      <c r="D402" s="180">
        <v>-4258.96</v>
      </c>
      <c r="E402" s="181"/>
      <c r="F402" s="181"/>
      <c r="G402" s="181"/>
      <c r="H402" s="181"/>
      <c r="I402" s="181"/>
      <c r="J402" s="181"/>
      <c r="K402" s="181"/>
      <c r="L402" s="181"/>
      <c r="M402" s="181"/>
      <c r="N402" s="189"/>
      <c r="O402" s="189"/>
      <c r="P402" s="181"/>
      <c r="Q402" s="181"/>
      <c r="R402" s="181"/>
      <c r="S402" s="181"/>
      <c r="T402" s="181"/>
      <c r="U402" s="181"/>
      <c r="V402" s="181"/>
      <c r="W402" s="181"/>
      <c r="X402" s="181"/>
      <c r="Y402" s="189"/>
      <c r="Z402" s="189"/>
      <c r="AA402" s="181"/>
      <c r="AB402" s="181"/>
      <c r="AC402" s="181"/>
      <c r="AD402" s="181"/>
      <c r="AE402" s="181"/>
      <c r="AF402" s="181"/>
      <c r="AG402" s="181"/>
      <c r="AH402" s="189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  <c r="AS402" s="181"/>
      <c r="AT402" s="181"/>
      <c r="AU402" s="181"/>
      <c r="AV402" s="181"/>
      <c r="AW402" s="181"/>
      <c r="AX402" s="181"/>
      <c r="AY402" s="181"/>
      <c r="AZ402" s="181"/>
      <c r="BA402" s="181"/>
      <c r="BB402" s="181"/>
      <c r="BC402" s="181"/>
      <c r="BD402" s="181"/>
      <c r="BE402" s="181"/>
      <c r="BF402" s="181"/>
      <c r="BG402" s="180">
        <v>-4258.96</v>
      </c>
      <c r="BH402" s="181"/>
      <c r="BI402" s="181"/>
      <c r="BJ402" s="181"/>
      <c r="BK402" s="181"/>
      <c r="BL402" s="181"/>
      <c r="BM402" s="181"/>
      <c r="BN402" s="181"/>
      <c r="BO402" s="181"/>
      <c r="BP402" s="181"/>
      <c r="BQ402" s="181"/>
      <c r="BR402" s="181"/>
    </row>
    <row r="403" spans="1:70" ht="11.25" hidden="1" customHeight="1" outlineLevel="2" x14ac:dyDescent="0.2">
      <c r="A403" s="184" t="s">
        <v>579</v>
      </c>
      <c r="B403" s="179">
        <v>73</v>
      </c>
      <c r="C403" s="179">
        <v>584</v>
      </c>
      <c r="D403" s="180">
        <v>74641.279999999999</v>
      </c>
      <c r="E403" s="180">
        <v>377596.35</v>
      </c>
      <c r="F403" s="181"/>
      <c r="G403" s="180">
        <v>191014.72</v>
      </c>
      <c r="H403" s="179">
        <v>981.24</v>
      </c>
      <c r="I403" s="180">
        <v>10793.64</v>
      </c>
      <c r="J403" s="181"/>
      <c r="K403" s="181"/>
      <c r="L403" s="181"/>
      <c r="M403" s="180">
        <v>19101.47</v>
      </c>
      <c r="N403" s="189"/>
      <c r="O403" s="189"/>
      <c r="P403" s="180">
        <v>19101.47</v>
      </c>
      <c r="Q403" s="181"/>
      <c r="R403" s="181"/>
      <c r="S403" s="181"/>
      <c r="T403" s="181"/>
      <c r="U403" s="181"/>
      <c r="V403" s="180">
        <v>94284.87</v>
      </c>
      <c r="W403" s="180">
        <v>5031.82</v>
      </c>
      <c r="X403" s="181"/>
      <c r="Y403" s="189"/>
      <c r="Z403" s="189"/>
      <c r="AA403" s="180">
        <v>37287.120000000003</v>
      </c>
      <c r="AB403" s="181"/>
      <c r="AC403" s="181"/>
      <c r="AD403" s="181"/>
      <c r="AE403" s="181"/>
      <c r="AF403" s="181"/>
      <c r="AG403" s="181"/>
      <c r="AH403" s="189"/>
      <c r="AI403" s="181"/>
      <c r="AJ403" s="180">
        <v>64658.94</v>
      </c>
      <c r="AK403" s="180">
        <v>5000</v>
      </c>
      <c r="AL403" s="181"/>
      <c r="AM403" s="180">
        <v>16983.669999999998</v>
      </c>
      <c r="AN403" s="181"/>
      <c r="AO403" s="181"/>
      <c r="AP403" s="181"/>
      <c r="AQ403" s="181"/>
      <c r="AR403" s="181"/>
      <c r="AS403" s="180">
        <v>3723.63</v>
      </c>
      <c r="AT403" s="180">
        <v>1192</v>
      </c>
      <c r="AU403" s="181"/>
      <c r="AV403" s="181"/>
      <c r="AW403" s="181"/>
      <c r="AX403" s="181"/>
      <c r="AY403" s="181"/>
      <c r="AZ403" s="181"/>
      <c r="BA403" s="180">
        <v>37759.64</v>
      </c>
      <c r="BB403" s="180">
        <v>326117.5</v>
      </c>
      <c r="BC403" s="180">
        <v>326117.5</v>
      </c>
      <c r="BD403" s="181"/>
      <c r="BE403" s="181"/>
      <c r="BF403" s="181"/>
      <c r="BG403" s="180">
        <v>61461.19</v>
      </c>
      <c r="BH403" s="180">
        <v>37948.480000000003</v>
      </c>
      <c r="BI403" s="180">
        <v>5664</v>
      </c>
      <c r="BJ403" s="180">
        <v>20390.48</v>
      </c>
      <c r="BK403" s="180">
        <v>11894</v>
      </c>
      <c r="BL403" s="180">
        <v>207759.64</v>
      </c>
      <c r="BM403" s="180">
        <v>37759.64</v>
      </c>
      <c r="BN403" s="181"/>
      <c r="BO403" s="181"/>
      <c r="BP403" s="180">
        <v>170000</v>
      </c>
      <c r="BQ403" s="181"/>
      <c r="BR403" s="181"/>
    </row>
    <row r="404" spans="1:70" ht="11.25" hidden="1" customHeight="1" outlineLevel="2" x14ac:dyDescent="0.2">
      <c r="A404" s="184" t="s">
        <v>580</v>
      </c>
      <c r="B404" s="179">
        <v>61</v>
      </c>
      <c r="C404" s="179">
        <v>653.20000000000005</v>
      </c>
      <c r="D404" s="180">
        <v>41804.089999999997</v>
      </c>
      <c r="E404" s="180">
        <v>361315.17</v>
      </c>
      <c r="F404" s="181"/>
      <c r="G404" s="180">
        <v>196517.88</v>
      </c>
      <c r="H404" s="181"/>
      <c r="I404" s="181"/>
      <c r="J404" s="181"/>
      <c r="K404" s="180">
        <v>4845.42</v>
      </c>
      <c r="L404" s="180">
        <v>30508.2</v>
      </c>
      <c r="M404" s="180">
        <v>19651.79</v>
      </c>
      <c r="N404" s="189"/>
      <c r="O404" s="189"/>
      <c r="P404" s="180">
        <v>19651.79</v>
      </c>
      <c r="Q404" s="181"/>
      <c r="R404" s="181"/>
      <c r="S404" s="181"/>
      <c r="T404" s="181"/>
      <c r="U404" s="181"/>
      <c r="V404" s="180">
        <v>10826.89</v>
      </c>
      <c r="W404" s="180">
        <v>5432.73</v>
      </c>
      <c r="X404" s="181"/>
      <c r="Y404" s="189"/>
      <c r="Z404" s="189"/>
      <c r="AA404" s="180">
        <v>49129.47</v>
      </c>
      <c r="AB404" s="181"/>
      <c r="AC404" s="181"/>
      <c r="AD404" s="181"/>
      <c r="AE404" s="181"/>
      <c r="AF404" s="181"/>
      <c r="AG404" s="180">
        <v>24751</v>
      </c>
      <c r="AH404" s="189"/>
      <c r="AI404" s="181"/>
      <c r="AJ404" s="180">
        <v>191094.72</v>
      </c>
      <c r="AK404" s="180">
        <v>1000</v>
      </c>
      <c r="AL404" s="181"/>
      <c r="AM404" s="180">
        <v>15518.37</v>
      </c>
      <c r="AN404" s="181"/>
      <c r="AO404" s="180">
        <v>114956.76</v>
      </c>
      <c r="AP404" s="181"/>
      <c r="AQ404" s="181"/>
      <c r="AR404" s="181"/>
      <c r="AS404" s="180">
        <v>3516.24</v>
      </c>
      <c r="AT404" s="180">
        <v>1192</v>
      </c>
      <c r="AU404" s="180">
        <v>2414.81</v>
      </c>
      <c r="AV404" s="181"/>
      <c r="AW404" s="181"/>
      <c r="AX404" s="180">
        <v>15263.59</v>
      </c>
      <c r="AY404" s="181"/>
      <c r="AZ404" s="180">
        <v>1101.43</v>
      </c>
      <c r="BA404" s="180">
        <v>36131.519999999997</v>
      </c>
      <c r="BB404" s="180">
        <v>178329.11</v>
      </c>
      <c r="BC404" s="180">
        <v>167191.16</v>
      </c>
      <c r="BD404" s="180">
        <v>11137.95</v>
      </c>
      <c r="BE404" s="181"/>
      <c r="BF404" s="181"/>
      <c r="BG404" s="180">
        <v>33695.43</v>
      </c>
      <c r="BH404" s="180">
        <v>36312.46</v>
      </c>
      <c r="BI404" s="180">
        <v>5420</v>
      </c>
      <c r="BJ404" s="180">
        <v>19510.46</v>
      </c>
      <c r="BK404" s="180">
        <v>11382</v>
      </c>
      <c r="BL404" s="180">
        <v>206131.52</v>
      </c>
      <c r="BM404" s="180">
        <v>36131.519999999997</v>
      </c>
      <c r="BN404" s="181"/>
      <c r="BO404" s="181"/>
      <c r="BP404" s="180">
        <v>170000</v>
      </c>
      <c r="BQ404" s="181"/>
      <c r="BR404" s="181"/>
    </row>
    <row r="405" spans="1:70" ht="11.25" hidden="1" customHeight="1" outlineLevel="2" x14ac:dyDescent="0.2">
      <c r="A405" s="184" t="s">
        <v>1100</v>
      </c>
      <c r="B405" s="179">
        <v>32</v>
      </c>
      <c r="C405" s="179">
        <v>256</v>
      </c>
      <c r="D405" s="180">
        <v>75808.149999999994</v>
      </c>
      <c r="E405" s="180">
        <v>237339.47</v>
      </c>
      <c r="F405" s="181"/>
      <c r="G405" s="180">
        <v>53382.239999999998</v>
      </c>
      <c r="H405" s="181"/>
      <c r="I405" s="180">
        <v>8373.49</v>
      </c>
      <c r="J405" s="181"/>
      <c r="K405" s="181"/>
      <c r="L405" s="181"/>
      <c r="M405" s="180">
        <v>5338.23</v>
      </c>
      <c r="N405" s="190">
        <v>57563.6</v>
      </c>
      <c r="O405" s="189"/>
      <c r="P405" s="180">
        <v>5338.23</v>
      </c>
      <c r="Q405" s="181"/>
      <c r="R405" s="180">
        <v>24545.8</v>
      </c>
      <c r="S405" s="180">
        <v>44182.44</v>
      </c>
      <c r="T405" s="181"/>
      <c r="U405" s="181"/>
      <c r="V405" s="180">
        <v>23995.32</v>
      </c>
      <c r="W405" s="180">
        <v>1274.56</v>
      </c>
      <c r="X405" s="181"/>
      <c r="Y405" s="189"/>
      <c r="Z405" s="189"/>
      <c r="AA405" s="180">
        <v>13345.56</v>
      </c>
      <c r="AB405" s="181"/>
      <c r="AC405" s="181"/>
      <c r="AD405" s="181"/>
      <c r="AE405" s="181"/>
      <c r="AF405" s="181"/>
      <c r="AG405" s="181"/>
      <c r="AH405" s="189"/>
      <c r="AI405" s="181"/>
      <c r="AJ405" s="180">
        <v>36025.42</v>
      </c>
      <c r="AK405" s="181"/>
      <c r="AL405" s="181"/>
      <c r="AM405" s="180">
        <v>8309.02</v>
      </c>
      <c r="AN405" s="181"/>
      <c r="AO405" s="181"/>
      <c r="AP405" s="181"/>
      <c r="AQ405" s="181"/>
      <c r="AR405" s="181"/>
      <c r="AS405" s="180">
        <v>1323.31</v>
      </c>
      <c r="AT405" s="179">
        <v>894</v>
      </c>
      <c r="AU405" s="180">
        <v>1765.14</v>
      </c>
      <c r="AV405" s="181"/>
      <c r="AW405" s="181"/>
      <c r="AX405" s="181"/>
      <c r="AY405" s="181"/>
      <c r="AZ405" s="181"/>
      <c r="BA405" s="180">
        <v>23733.95</v>
      </c>
      <c r="BB405" s="180">
        <v>255767.82</v>
      </c>
      <c r="BC405" s="180">
        <v>195867.82</v>
      </c>
      <c r="BD405" s="180">
        <v>59900</v>
      </c>
      <c r="BE405" s="181"/>
      <c r="BF405" s="181"/>
      <c r="BG405" s="181"/>
      <c r="BH405" s="180">
        <v>23852.52</v>
      </c>
      <c r="BI405" s="180">
        <v>3560</v>
      </c>
      <c r="BJ405" s="180">
        <v>12815.52</v>
      </c>
      <c r="BK405" s="180">
        <v>7477</v>
      </c>
      <c r="BL405" s="180">
        <v>151233.95000000001</v>
      </c>
      <c r="BM405" s="180">
        <v>23733.95</v>
      </c>
      <c r="BN405" s="181"/>
      <c r="BO405" s="181"/>
      <c r="BP405" s="180">
        <v>127500</v>
      </c>
      <c r="BQ405" s="181"/>
      <c r="BR405" s="181"/>
    </row>
    <row r="406" spans="1:70" ht="11.25" hidden="1" customHeight="1" outlineLevel="2" x14ac:dyDescent="0.2">
      <c r="A406" s="184" t="s">
        <v>581</v>
      </c>
      <c r="B406" s="179">
        <v>79</v>
      </c>
      <c r="C406" s="179">
        <v>632</v>
      </c>
      <c r="D406" s="180">
        <v>75080.97</v>
      </c>
      <c r="E406" s="180">
        <v>416982.83</v>
      </c>
      <c r="F406" s="181"/>
      <c r="G406" s="180">
        <v>206714.56</v>
      </c>
      <c r="H406" s="179">
        <v>981.24</v>
      </c>
      <c r="I406" s="180">
        <v>8831.16</v>
      </c>
      <c r="J406" s="181"/>
      <c r="K406" s="181"/>
      <c r="L406" s="181"/>
      <c r="M406" s="180">
        <v>20671.46</v>
      </c>
      <c r="N406" s="189"/>
      <c r="O406" s="189"/>
      <c r="P406" s="180">
        <v>20671.46</v>
      </c>
      <c r="Q406" s="181"/>
      <c r="R406" s="181"/>
      <c r="S406" s="181"/>
      <c r="T406" s="181"/>
      <c r="U406" s="181"/>
      <c r="V406" s="180">
        <v>102034.31</v>
      </c>
      <c r="W406" s="180">
        <v>5400</v>
      </c>
      <c r="X406" s="181"/>
      <c r="Y406" s="189"/>
      <c r="Z406" s="189"/>
      <c r="AA406" s="180">
        <v>51678.64</v>
      </c>
      <c r="AB406" s="181"/>
      <c r="AC406" s="181"/>
      <c r="AD406" s="181"/>
      <c r="AE406" s="181"/>
      <c r="AF406" s="181"/>
      <c r="AG406" s="181"/>
      <c r="AH406" s="189"/>
      <c r="AI406" s="181"/>
      <c r="AJ406" s="180">
        <v>72536.22</v>
      </c>
      <c r="AK406" s="180">
        <v>5000</v>
      </c>
      <c r="AL406" s="181"/>
      <c r="AM406" s="180">
        <v>20528.45</v>
      </c>
      <c r="AN406" s="181"/>
      <c r="AO406" s="181"/>
      <c r="AP406" s="181"/>
      <c r="AQ406" s="181"/>
      <c r="AR406" s="181"/>
      <c r="AS406" s="180">
        <v>4117.49</v>
      </c>
      <c r="AT406" s="180">
        <v>1192</v>
      </c>
      <c r="AU406" s="181"/>
      <c r="AV406" s="181"/>
      <c r="AW406" s="181"/>
      <c r="AX406" s="181"/>
      <c r="AY406" s="181"/>
      <c r="AZ406" s="181"/>
      <c r="BA406" s="180">
        <v>41698.28</v>
      </c>
      <c r="BB406" s="180">
        <v>324987.21999999997</v>
      </c>
      <c r="BC406" s="180">
        <v>324987.21999999997</v>
      </c>
      <c r="BD406" s="181"/>
      <c r="BE406" s="181"/>
      <c r="BF406" s="181"/>
      <c r="BG406" s="180">
        <v>94540.36</v>
      </c>
      <c r="BH406" s="180">
        <v>41907.03</v>
      </c>
      <c r="BI406" s="180">
        <v>6255</v>
      </c>
      <c r="BJ406" s="180">
        <v>22517.03</v>
      </c>
      <c r="BK406" s="180">
        <v>13135</v>
      </c>
      <c r="BL406" s="180">
        <v>211698.28</v>
      </c>
      <c r="BM406" s="180">
        <v>41698.28</v>
      </c>
      <c r="BN406" s="181"/>
      <c r="BO406" s="181"/>
      <c r="BP406" s="180">
        <v>170000</v>
      </c>
      <c r="BQ406" s="181"/>
      <c r="BR406" s="181"/>
    </row>
    <row r="407" spans="1:70" ht="11.25" hidden="1" customHeight="1" outlineLevel="2" x14ac:dyDescent="0.2">
      <c r="A407" s="184" t="s">
        <v>582</v>
      </c>
      <c r="B407" s="179">
        <v>61</v>
      </c>
      <c r="C407" s="179">
        <v>647.6</v>
      </c>
      <c r="D407" s="180">
        <v>64666.55</v>
      </c>
      <c r="E407" s="180">
        <v>333956.09000000003</v>
      </c>
      <c r="F407" s="181"/>
      <c r="G407" s="180">
        <v>195988.68</v>
      </c>
      <c r="H407" s="181"/>
      <c r="I407" s="181"/>
      <c r="J407" s="181"/>
      <c r="K407" s="180">
        <v>4247.22</v>
      </c>
      <c r="L407" s="180">
        <v>29491.26</v>
      </c>
      <c r="M407" s="180">
        <v>19598.87</v>
      </c>
      <c r="N407" s="189"/>
      <c r="O407" s="189"/>
      <c r="P407" s="180">
        <v>19598.87</v>
      </c>
      <c r="Q407" s="181"/>
      <c r="R407" s="181"/>
      <c r="S407" s="181"/>
      <c r="T407" s="181"/>
      <c r="U407" s="181"/>
      <c r="V407" s="180">
        <v>10658.57</v>
      </c>
      <c r="W407" s="180">
        <v>5375.45</v>
      </c>
      <c r="X407" s="181"/>
      <c r="Y407" s="189"/>
      <c r="Z407" s="189"/>
      <c r="AA407" s="180">
        <v>48997.17</v>
      </c>
      <c r="AB407" s="181"/>
      <c r="AC407" s="181"/>
      <c r="AD407" s="181"/>
      <c r="AE407" s="181"/>
      <c r="AF407" s="181"/>
      <c r="AG407" s="181"/>
      <c r="AH407" s="189"/>
      <c r="AI407" s="181"/>
      <c r="AJ407" s="180">
        <v>51889.08</v>
      </c>
      <c r="AK407" s="180">
        <v>1000</v>
      </c>
      <c r="AL407" s="181"/>
      <c r="AM407" s="180">
        <v>13056.05</v>
      </c>
      <c r="AN407" s="181"/>
      <c r="AO407" s="181"/>
      <c r="AP407" s="181"/>
      <c r="AQ407" s="181"/>
      <c r="AR407" s="181"/>
      <c r="AS407" s="180">
        <v>3245.41</v>
      </c>
      <c r="AT407" s="180">
        <v>1192</v>
      </c>
      <c r="AU407" s="181"/>
      <c r="AV407" s="181"/>
      <c r="AW407" s="181"/>
      <c r="AX407" s="181"/>
      <c r="AY407" s="181"/>
      <c r="AZ407" s="181"/>
      <c r="BA407" s="180">
        <v>33395.620000000003</v>
      </c>
      <c r="BB407" s="180">
        <v>276075.75</v>
      </c>
      <c r="BC407" s="180">
        <v>276075.75</v>
      </c>
      <c r="BD407" s="181"/>
      <c r="BE407" s="181"/>
      <c r="BF407" s="181"/>
      <c r="BG407" s="180">
        <v>70657.81</v>
      </c>
      <c r="BH407" s="180">
        <v>33563.24</v>
      </c>
      <c r="BI407" s="180">
        <v>5010</v>
      </c>
      <c r="BJ407" s="180">
        <v>18033.240000000002</v>
      </c>
      <c r="BK407" s="180">
        <v>10520</v>
      </c>
      <c r="BL407" s="180">
        <v>203395.62</v>
      </c>
      <c r="BM407" s="180">
        <v>33395.620000000003</v>
      </c>
      <c r="BN407" s="181"/>
      <c r="BO407" s="181"/>
      <c r="BP407" s="180">
        <v>170000</v>
      </c>
      <c r="BQ407" s="181"/>
      <c r="BR407" s="181"/>
    </row>
    <row r="408" spans="1:70" ht="11.25" hidden="1" customHeight="1" outlineLevel="2" x14ac:dyDescent="0.2">
      <c r="A408" s="184" t="s">
        <v>583</v>
      </c>
      <c r="B408" s="181"/>
      <c r="C408" s="181"/>
      <c r="D408" s="180">
        <v>-5875.74</v>
      </c>
      <c r="E408" s="181"/>
      <c r="F408" s="181"/>
      <c r="G408" s="181"/>
      <c r="H408" s="181"/>
      <c r="I408" s="181"/>
      <c r="J408" s="181"/>
      <c r="K408" s="181"/>
      <c r="L408" s="181"/>
      <c r="M408" s="181"/>
      <c r="N408" s="189"/>
      <c r="O408" s="189"/>
      <c r="P408" s="181"/>
      <c r="Q408" s="181"/>
      <c r="R408" s="181"/>
      <c r="S408" s="181"/>
      <c r="T408" s="181"/>
      <c r="U408" s="181"/>
      <c r="V408" s="181"/>
      <c r="W408" s="181"/>
      <c r="X408" s="181"/>
      <c r="Y408" s="189"/>
      <c r="Z408" s="189"/>
      <c r="AA408" s="181"/>
      <c r="AB408" s="181"/>
      <c r="AC408" s="181"/>
      <c r="AD408" s="181"/>
      <c r="AE408" s="181"/>
      <c r="AF408" s="181"/>
      <c r="AG408" s="181"/>
      <c r="AH408" s="189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  <c r="AS408" s="181"/>
      <c r="AT408" s="181"/>
      <c r="AU408" s="181"/>
      <c r="AV408" s="181"/>
      <c r="AW408" s="181"/>
      <c r="AX408" s="181"/>
      <c r="AY408" s="181"/>
      <c r="AZ408" s="181"/>
      <c r="BA408" s="181"/>
      <c r="BB408" s="181"/>
      <c r="BC408" s="181"/>
      <c r="BD408" s="181"/>
      <c r="BE408" s="181"/>
      <c r="BF408" s="181"/>
      <c r="BG408" s="180">
        <v>-5875.74</v>
      </c>
      <c r="BH408" s="181"/>
      <c r="BI408" s="181"/>
      <c r="BJ408" s="181"/>
      <c r="BK408" s="181"/>
      <c r="BL408" s="181"/>
      <c r="BM408" s="181"/>
      <c r="BN408" s="181"/>
      <c r="BO408" s="181"/>
      <c r="BP408" s="181"/>
      <c r="BQ408" s="181"/>
      <c r="BR408" s="181"/>
    </row>
    <row r="409" spans="1:70" ht="11.25" hidden="1" customHeight="1" outlineLevel="2" x14ac:dyDescent="0.2">
      <c r="A409" s="184" t="s">
        <v>584</v>
      </c>
      <c r="B409" s="181"/>
      <c r="C409" s="181"/>
      <c r="D409" s="180">
        <v>-7435.91</v>
      </c>
      <c r="E409" s="181"/>
      <c r="F409" s="181"/>
      <c r="G409" s="181"/>
      <c r="H409" s="181"/>
      <c r="I409" s="181"/>
      <c r="J409" s="181"/>
      <c r="K409" s="181"/>
      <c r="L409" s="181"/>
      <c r="M409" s="181"/>
      <c r="N409" s="189"/>
      <c r="O409" s="189"/>
      <c r="P409" s="181"/>
      <c r="Q409" s="181"/>
      <c r="R409" s="181"/>
      <c r="S409" s="181"/>
      <c r="T409" s="181"/>
      <c r="U409" s="181"/>
      <c r="V409" s="181"/>
      <c r="W409" s="181"/>
      <c r="X409" s="181"/>
      <c r="Y409" s="189"/>
      <c r="Z409" s="189"/>
      <c r="AA409" s="181"/>
      <c r="AB409" s="181"/>
      <c r="AC409" s="181"/>
      <c r="AD409" s="181"/>
      <c r="AE409" s="181"/>
      <c r="AF409" s="181"/>
      <c r="AG409" s="181"/>
      <c r="AH409" s="189"/>
      <c r="AI409" s="181"/>
      <c r="AJ409" s="181"/>
      <c r="AK409" s="181"/>
      <c r="AL409" s="181"/>
      <c r="AM409" s="181"/>
      <c r="AN409" s="181"/>
      <c r="AO409" s="181"/>
      <c r="AP409" s="181"/>
      <c r="AQ409" s="181"/>
      <c r="AR409" s="181"/>
      <c r="AS409" s="181"/>
      <c r="AT409" s="181"/>
      <c r="AU409" s="181"/>
      <c r="AV409" s="181"/>
      <c r="AW409" s="181"/>
      <c r="AX409" s="181"/>
      <c r="AY409" s="181"/>
      <c r="AZ409" s="181"/>
      <c r="BA409" s="181"/>
      <c r="BB409" s="181"/>
      <c r="BC409" s="181"/>
      <c r="BD409" s="181"/>
      <c r="BE409" s="181"/>
      <c r="BF409" s="181"/>
      <c r="BG409" s="180">
        <v>-7435.91</v>
      </c>
      <c r="BH409" s="181"/>
      <c r="BI409" s="181"/>
      <c r="BJ409" s="181"/>
      <c r="BK409" s="181"/>
      <c r="BL409" s="181"/>
      <c r="BM409" s="181"/>
      <c r="BN409" s="181"/>
      <c r="BO409" s="181"/>
      <c r="BP409" s="181"/>
      <c r="BQ409" s="181"/>
      <c r="BR409" s="181"/>
    </row>
    <row r="410" spans="1:70" ht="11.25" hidden="1" customHeight="1" outlineLevel="2" x14ac:dyDescent="0.2">
      <c r="A410" s="184" t="s">
        <v>585</v>
      </c>
      <c r="B410" s="179">
        <v>60</v>
      </c>
      <c r="C410" s="179">
        <v>642.4</v>
      </c>
      <c r="D410" s="180">
        <v>55619.94</v>
      </c>
      <c r="E410" s="180">
        <v>355344.08</v>
      </c>
      <c r="F410" s="181"/>
      <c r="G410" s="180">
        <v>193287.6</v>
      </c>
      <c r="H410" s="181"/>
      <c r="I410" s="181"/>
      <c r="J410" s="181"/>
      <c r="K410" s="180">
        <v>4845.42</v>
      </c>
      <c r="L410" s="180">
        <v>29491.26</v>
      </c>
      <c r="M410" s="180">
        <v>19328.759999999998</v>
      </c>
      <c r="N410" s="189"/>
      <c r="O410" s="189"/>
      <c r="P410" s="180">
        <v>19328.759999999998</v>
      </c>
      <c r="Q410" s="181"/>
      <c r="R410" s="181"/>
      <c r="S410" s="181"/>
      <c r="T410" s="181"/>
      <c r="U410" s="181"/>
      <c r="V410" s="180">
        <v>10646.65</v>
      </c>
      <c r="W410" s="180">
        <v>5342.73</v>
      </c>
      <c r="X410" s="181"/>
      <c r="Y410" s="189"/>
      <c r="Z410" s="189"/>
      <c r="AA410" s="180">
        <v>48321.9</v>
      </c>
      <c r="AB410" s="181"/>
      <c r="AC410" s="181"/>
      <c r="AD410" s="181"/>
      <c r="AE410" s="181"/>
      <c r="AF410" s="181"/>
      <c r="AG410" s="180">
        <v>24751</v>
      </c>
      <c r="AH410" s="189"/>
      <c r="AI410" s="181"/>
      <c r="AJ410" s="180">
        <v>95116.13</v>
      </c>
      <c r="AK410" s="180">
        <v>1000</v>
      </c>
      <c r="AL410" s="180">
        <v>1000</v>
      </c>
      <c r="AM410" s="180">
        <v>14980.97</v>
      </c>
      <c r="AN410" s="181"/>
      <c r="AO410" s="181"/>
      <c r="AP410" s="181"/>
      <c r="AQ410" s="181"/>
      <c r="AR410" s="181"/>
      <c r="AS410" s="180">
        <v>3456.53</v>
      </c>
      <c r="AT410" s="180">
        <v>1192</v>
      </c>
      <c r="AU410" s="181"/>
      <c r="AV410" s="181"/>
      <c r="AW410" s="181"/>
      <c r="AX410" s="180">
        <v>30270.57</v>
      </c>
      <c r="AY410" s="180">
        <v>7681.64</v>
      </c>
      <c r="AZ410" s="181"/>
      <c r="BA410" s="180">
        <v>35534.42</v>
      </c>
      <c r="BB410" s="180">
        <v>259122.72</v>
      </c>
      <c r="BC410" s="180">
        <v>236846.82</v>
      </c>
      <c r="BD410" s="180">
        <v>22275.9</v>
      </c>
      <c r="BE410" s="181"/>
      <c r="BF410" s="181"/>
      <c r="BG410" s="180">
        <v>56725.17</v>
      </c>
      <c r="BH410" s="180">
        <v>35712.93</v>
      </c>
      <c r="BI410" s="180">
        <v>5331</v>
      </c>
      <c r="BJ410" s="180">
        <v>19188.93</v>
      </c>
      <c r="BK410" s="180">
        <v>11193</v>
      </c>
      <c r="BL410" s="180">
        <v>205534.42</v>
      </c>
      <c r="BM410" s="180">
        <v>35534.42</v>
      </c>
      <c r="BN410" s="181"/>
      <c r="BO410" s="181"/>
      <c r="BP410" s="180">
        <v>170000</v>
      </c>
      <c r="BQ410" s="181"/>
      <c r="BR410" s="181"/>
    </row>
    <row r="411" spans="1:70" ht="11.25" hidden="1" customHeight="1" outlineLevel="2" x14ac:dyDescent="0.2">
      <c r="A411" s="184" t="s">
        <v>586</v>
      </c>
      <c r="B411" s="179">
        <v>60</v>
      </c>
      <c r="C411" s="179">
        <v>648</v>
      </c>
      <c r="D411" s="180">
        <v>54460.67</v>
      </c>
      <c r="E411" s="180">
        <v>357321.55</v>
      </c>
      <c r="F411" s="181"/>
      <c r="G411" s="180">
        <v>193550.04</v>
      </c>
      <c r="H411" s="181"/>
      <c r="I411" s="181"/>
      <c r="J411" s="181"/>
      <c r="K411" s="180">
        <v>5443.62</v>
      </c>
      <c r="L411" s="180">
        <v>30424.22</v>
      </c>
      <c r="M411" s="180">
        <v>19058.650000000001</v>
      </c>
      <c r="N411" s="189"/>
      <c r="O411" s="189"/>
      <c r="P411" s="180">
        <v>19355</v>
      </c>
      <c r="Q411" s="181"/>
      <c r="R411" s="181"/>
      <c r="S411" s="181"/>
      <c r="T411" s="181"/>
      <c r="U411" s="181"/>
      <c r="V411" s="180">
        <v>10951.51</v>
      </c>
      <c r="W411" s="180">
        <v>5400</v>
      </c>
      <c r="X411" s="181"/>
      <c r="Y411" s="189"/>
      <c r="Z411" s="189"/>
      <c r="AA411" s="180">
        <v>48387.51</v>
      </c>
      <c r="AB411" s="181"/>
      <c r="AC411" s="181"/>
      <c r="AD411" s="181"/>
      <c r="AE411" s="181"/>
      <c r="AF411" s="181"/>
      <c r="AG411" s="180">
        <v>24751</v>
      </c>
      <c r="AH411" s="189"/>
      <c r="AI411" s="181"/>
      <c r="AJ411" s="180">
        <v>96377.84</v>
      </c>
      <c r="AK411" s="180">
        <v>1000</v>
      </c>
      <c r="AL411" s="181"/>
      <c r="AM411" s="180">
        <v>15158.94</v>
      </c>
      <c r="AN411" s="181"/>
      <c r="AO411" s="181"/>
      <c r="AP411" s="181"/>
      <c r="AQ411" s="181"/>
      <c r="AR411" s="181"/>
      <c r="AS411" s="180">
        <v>3467.1</v>
      </c>
      <c r="AT411" s="180">
        <v>1192</v>
      </c>
      <c r="AU411" s="180">
        <v>2401.42</v>
      </c>
      <c r="AV411" s="181"/>
      <c r="AW411" s="181"/>
      <c r="AX411" s="180">
        <v>36360.53</v>
      </c>
      <c r="AY411" s="181"/>
      <c r="AZ411" s="180">
        <v>1065.68</v>
      </c>
      <c r="BA411" s="180">
        <v>35732.17</v>
      </c>
      <c r="BB411" s="180">
        <v>258110.83</v>
      </c>
      <c r="BC411" s="180">
        <v>235834.93</v>
      </c>
      <c r="BD411" s="180">
        <v>22275.9</v>
      </c>
      <c r="BE411" s="181"/>
      <c r="BF411" s="181"/>
      <c r="BG411" s="180">
        <v>57293.55</v>
      </c>
      <c r="BH411" s="180">
        <v>35912</v>
      </c>
      <c r="BI411" s="180">
        <v>5361</v>
      </c>
      <c r="BJ411" s="180">
        <v>19295</v>
      </c>
      <c r="BK411" s="180">
        <v>11256</v>
      </c>
      <c r="BL411" s="180">
        <v>205732.17</v>
      </c>
      <c r="BM411" s="180">
        <v>35732.17</v>
      </c>
      <c r="BN411" s="181"/>
      <c r="BO411" s="181"/>
      <c r="BP411" s="180">
        <v>170000</v>
      </c>
      <c r="BQ411" s="181"/>
      <c r="BR411" s="181"/>
    </row>
    <row r="412" spans="1:70" ht="11.25" hidden="1" customHeight="1" outlineLevel="2" x14ac:dyDescent="0.2">
      <c r="A412" s="184" t="s">
        <v>587</v>
      </c>
      <c r="B412" s="179">
        <v>61</v>
      </c>
      <c r="C412" s="179">
        <v>653.20000000000005</v>
      </c>
      <c r="D412" s="180">
        <v>59536.74</v>
      </c>
      <c r="E412" s="180">
        <v>336564.17</v>
      </c>
      <c r="F412" s="181"/>
      <c r="G412" s="180">
        <v>196517.88</v>
      </c>
      <c r="H412" s="181"/>
      <c r="I412" s="181"/>
      <c r="J412" s="181"/>
      <c r="K412" s="180">
        <v>4845.42</v>
      </c>
      <c r="L412" s="180">
        <v>30508.2</v>
      </c>
      <c r="M412" s="180">
        <v>19651.79</v>
      </c>
      <c r="N412" s="189"/>
      <c r="O412" s="189"/>
      <c r="P412" s="180">
        <v>19651.79</v>
      </c>
      <c r="Q412" s="181"/>
      <c r="R412" s="181"/>
      <c r="S412" s="181"/>
      <c r="T412" s="181"/>
      <c r="U412" s="181"/>
      <c r="V412" s="180">
        <v>10826.89</v>
      </c>
      <c r="W412" s="180">
        <v>5432.73</v>
      </c>
      <c r="X412" s="181"/>
      <c r="Y412" s="189"/>
      <c r="Z412" s="189"/>
      <c r="AA412" s="180">
        <v>49129.47</v>
      </c>
      <c r="AB412" s="181"/>
      <c r="AC412" s="181"/>
      <c r="AD412" s="181"/>
      <c r="AE412" s="181"/>
      <c r="AF412" s="181"/>
      <c r="AG412" s="181"/>
      <c r="AH412" s="189"/>
      <c r="AI412" s="181"/>
      <c r="AJ412" s="180">
        <v>94385.48</v>
      </c>
      <c r="AK412" s="180">
        <v>3000</v>
      </c>
      <c r="AL412" s="181"/>
      <c r="AM412" s="180">
        <v>13290.78</v>
      </c>
      <c r="AN412" s="181"/>
      <c r="AO412" s="180">
        <v>36708.82</v>
      </c>
      <c r="AP412" s="181"/>
      <c r="AQ412" s="181"/>
      <c r="AR412" s="181"/>
      <c r="AS412" s="180">
        <v>3268.73</v>
      </c>
      <c r="AT412" s="180">
        <v>1192</v>
      </c>
      <c r="AU412" s="180">
        <v>2414.81</v>
      </c>
      <c r="AV412" s="181"/>
      <c r="AW412" s="181"/>
      <c r="AX412" s="181"/>
      <c r="AY412" s="181"/>
      <c r="AZ412" s="179">
        <v>853.92</v>
      </c>
      <c r="BA412" s="180">
        <v>33656.42</v>
      </c>
      <c r="BB412" s="180">
        <v>267012.45</v>
      </c>
      <c r="BC412" s="180">
        <v>267012.45</v>
      </c>
      <c r="BD412" s="181"/>
      <c r="BE412" s="181"/>
      <c r="BF412" s="181"/>
      <c r="BG412" s="180">
        <v>34702.980000000003</v>
      </c>
      <c r="BH412" s="180">
        <v>33825.25</v>
      </c>
      <c r="BI412" s="180">
        <v>5049</v>
      </c>
      <c r="BJ412" s="180">
        <v>18174.25</v>
      </c>
      <c r="BK412" s="180">
        <v>10602</v>
      </c>
      <c r="BL412" s="180">
        <v>203656.42</v>
      </c>
      <c r="BM412" s="180">
        <v>33656.42</v>
      </c>
      <c r="BN412" s="181"/>
      <c r="BO412" s="181"/>
      <c r="BP412" s="180">
        <v>170000</v>
      </c>
      <c r="BQ412" s="181"/>
      <c r="BR412" s="181"/>
    </row>
    <row r="413" spans="1:70" ht="11.25" hidden="1" customHeight="1" outlineLevel="2" x14ac:dyDescent="0.2">
      <c r="A413" s="184" t="s">
        <v>588</v>
      </c>
      <c r="B413" s="179">
        <v>60</v>
      </c>
      <c r="C413" s="179">
        <v>648</v>
      </c>
      <c r="D413" s="180">
        <v>62290.96</v>
      </c>
      <c r="E413" s="180">
        <v>356209.13</v>
      </c>
      <c r="F413" s="181"/>
      <c r="G413" s="180">
        <v>193550.04</v>
      </c>
      <c r="H413" s="181"/>
      <c r="I413" s="181"/>
      <c r="J413" s="181"/>
      <c r="K413" s="180">
        <v>4247.22</v>
      </c>
      <c r="L413" s="180">
        <v>30508.2</v>
      </c>
      <c r="M413" s="180">
        <v>19058.650000000001</v>
      </c>
      <c r="N413" s="189"/>
      <c r="O413" s="189"/>
      <c r="P413" s="180">
        <v>19355</v>
      </c>
      <c r="Q413" s="181"/>
      <c r="R413" s="181"/>
      <c r="S413" s="181"/>
      <c r="T413" s="181"/>
      <c r="U413" s="181"/>
      <c r="V413" s="180">
        <v>10951.51</v>
      </c>
      <c r="W413" s="180">
        <v>5400</v>
      </c>
      <c r="X413" s="181"/>
      <c r="Y413" s="189"/>
      <c r="Z413" s="189"/>
      <c r="AA413" s="180">
        <v>48387.51</v>
      </c>
      <c r="AB413" s="181"/>
      <c r="AC413" s="181"/>
      <c r="AD413" s="181"/>
      <c r="AE413" s="181"/>
      <c r="AF413" s="181"/>
      <c r="AG413" s="180">
        <v>24751</v>
      </c>
      <c r="AH413" s="189"/>
      <c r="AI413" s="181"/>
      <c r="AJ413" s="180">
        <v>60807.63</v>
      </c>
      <c r="AK413" s="180">
        <v>2000</v>
      </c>
      <c r="AL413" s="181"/>
      <c r="AM413" s="180">
        <v>15058.83</v>
      </c>
      <c r="AN413" s="181"/>
      <c r="AO413" s="181"/>
      <c r="AP413" s="181"/>
      <c r="AQ413" s="181"/>
      <c r="AR413" s="181"/>
      <c r="AS413" s="180">
        <v>3467.94</v>
      </c>
      <c r="AT413" s="180">
        <v>1192</v>
      </c>
      <c r="AU413" s="180">
        <v>2411.59</v>
      </c>
      <c r="AV413" s="181"/>
      <c r="AW413" s="181"/>
      <c r="AX413" s="181"/>
      <c r="AY413" s="181"/>
      <c r="AZ413" s="180">
        <v>1056.3499999999999</v>
      </c>
      <c r="BA413" s="180">
        <v>35620.92</v>
      </c>
      <c r="BB413" s="180">
        <v>292564.46999999997</v>
      </c>
      <c r="BC413" s="180">
        <v>270288.57</v>
      </c>
      <c r="BD413" s="180">
        <v>22275.9</v>
      </c>
      <c r="BE413" s="181"/>
      <c r="BF413" s="181"/>
      <c r="BG413" s="180">
        <v>65127.99</v>
      </c>
      <c r="BH413" s="180">
        <v>35799.879999999997</v>
      </c>
      <c r="BI413" s="180">
        <v>5344</v>
      </c>
      <c r="BJ413" s="180">
        <v>19234.88</v>
      </c>
      <c r="BK413" s="180">
        <v>11221</v>
      </c>
      <c r="BL413" s="180">
        <v>205620.92</v>
      </c>
      <c r="BM413" s="180">
        <v>35620.92</v>
      </c>
      <c r="BN413" s="181"/>
      <c r="BO413" s="181"/>
      <c r="BP413" s="180">
        <v>170000</v>
      </c>
      <c r="BQ413" s="181"/>
      <c r="BR413" s="181"/>
    </row>
    <row r="414" spans="1:70" ht="11.25" hidden="1" customHeight="1" outlineLevel="2" x14ac:dyDescent="0.2">
      <c r="A414" s="184" t="s">
        <v>589</v>
      </c>
      <c r="B414" s="179">
        <v>72</v>
      </c>
      <c r="C414" s="179">
        <v>576</v>
      </c>
      <c r="D414" s="180">
        <v>74479.06</v>
      </c>
      <c r="E414" s="180">
        <v>418385.19</v>
      </c>
      <c r="F414" s="181"/>
      <c r="G414" s="180">
        <v>188398.07999999999</v>
      </c>
      <c r="H414" s="180">
        <v>1962.48</v>
      </c>
      <c r="I414" s="180">
        <v>11774.88</v>
      </c>
      <c r="J414" s="181"/>
      <c r="K414" s="181"/>
      <c r="L414" s="181"/>
      <c r="M414" s="180">
        <v>18839.810000000001</v>
      </c>
      <c r="N414" s="190">
        <v>33549.81</v>
      </c>
      <c r="O414" s="189"/>
      <c r="P414" s="180">
        <v>18839.810000000001</v>
      </c>
      <c r="Q414" s="181"/>
      <c r="R414" s="181"/>
      <c r="S414" s="181"/>
      <c r="T414" s="181"/>
      <c r="U414" s="181"/>
      <c r="V414" s="180">
        <v>92993.3</v>
      </c>
      <c r="W414" s="180">
        <v>4927.5</v>
      </c>
      <c r="X414" s="181"/>
      <c r="Y414" s="189"/>
      <c r="Z414" s="189"/>
      <c r="AA414" s="180">
        <v>47099.519999999997</v>
      </c>
      <c r="AB414" s="181"/>
      <c r="AC414" s="181"/>
      <c r="AD414" s="181"/>
      <c r="AE414" s="181"/>
      <c r="AF414" s="181"/>
      <c r="AG414" s="181"/>
      <c r="AH414" s="189"/>
      <c r="AI414" s="181"/>
      <c r="AJ414" s="180">
        <v>67481.2</v>
      </c>
      <c r="AK414" s="181"/>
      <c r="AL414" s="181"/>
      <c r="AM414" s="180">
        <v>20654.66</v>
      </c>
      <c r="AN414" s="181"/>
      <c r="AO414" s="181"/>
      <c r="AP414" s="181"/>
      <c r="AQ414" s="181"/>
      <c r="AR414" s="181"/>
      <c r="AS414" s="180">
        <v>3796.02</v>
      </c>
      <c r="AT414" s="180">
        <v>1192</v>
      </c>
      <c r="AU414" s="181"/>
      <c r="AV414" s="181"/>
      <c r="AW414" s="181"/>
      <c r="AX414" s="181"/>
      <c r="AY414" s="181"/>
      <c r="AZ414" s="181"/>
      <c r="BA414" s="180">
        <v>41838.519999999997</v>
      </c>
      <c r="BB414" s="180">
        <v>327702.73</v>
      </c>
      <c r="BC414" s="180">
        <v>327702.73</v>
      </c>
      <c r="BD414" s="181"/>
      <c r="BE414" s="181"/>
      <c r="BF414" s="181"/>
      <c r="BG414" s="180">
        <v>97680.320000000007</v>
      </c>
      <c r="BH414" s="180">
        <v>42046.93</v>
      </c>
      <c r="BI414" s="180">
        <v>6275</v>
      </c>
      <c r="BJ414" s="180">
        <v>22591.93</v>
      </c>
      <c r="BK414" s="180">
        <v>13180</v>
      </c>
      <c r="BL414" s="180">
        <v>211838.52</v>
      </c>
      <c r="BM414" s="180">
        <v>41838.519999999997</v>
      </c>
      <c r="BN414" s="181"/>
      <c r="BO414" s="181"/>
      <c r="BP414" s="180">
        <v>170000</v>
      </c>
      <c r="BQ414" s="181"/>
      <c r="BR414" s="181"/>
    </row>
    <row r="415" spans="1:70" ht="11.25" hidden="1" customHeight="1" outlineLevel="2" x14ac:dyDescent="0.2">
      <c r="A415" s="184" t="s">
        <v>590</v>
      </c>
      <c r="B415" s="179">
        <v>62</v>
      </c>
      <c r="C415" s="179">
        <v>664</v>
      </c>
      <c r="D415" s="180">
        <v>65111.82</v>
      </c>
      <c r="E415" s="180">
        <v>366867.53</v>
      </c>
      <c r="F415" s="181"/>
      <c r="G415" s="180">
        <v>199748.16</v>
      </c>
      <c r="H415" s="181"/>
      <c r="I415" s="181"/>
      <c r="J415" s="181"/>
      <c r="K415" s="180">
        <v>5443.62</v>
      </c>
      <c r="L415" s="180">
        <v>30508.2</v>
      </c>
      <c r="M415" s="180">
        <v>19974.82</v>
      </c>
      <c r="N415" s="189"/>
      <c r="O415" s="189"/>
      <c r="P415" s="180">
        <v>19974.82</v>
      </c>
      <c r="Q415" s="181"/>
      <c r="R415" s="181"/>
      <c r="S415" s="181"/>
      <c r="T415" s="181"/>
      <c r="U415" s="181"/>
      <c r="V415" s="180">
        <v>11007.14</v>
      </c>
      <c r="W415" s="180">
        <v>5522.73</v>
      </c>
      <c r="X415" s="181"/>
      <c r="Y415" s="189"/>
      <c r="Z415" s="189"/>
      <c r="AA415" s="180">
        <v>49937.04</v>
      </c>
      <c r="AB415" s="181"/>
      <c r="AC415" s="181"/>
      <c r="AD415" s="181"/>
      <c r="AE415" s="181"/>
      <c r="AF415" s="181"/>
      <c r="AG415" s="180">
        <v>24751</v>
      </c>
      <c r="AH415" s="189"/>
      <c r="AI415" s="181"/>
      <c r="AJ415" s="180">
        <v>58459.4</v>
      </c>
      <c r="AK415" s="180">
        <v>1000</v>
      </c>
      <c r="AL415" s="181"/>
      <c r="AM415" s="180">
        <v>16018.08</v>
      </c>
      <c r="AN415" s="181"/>
      <c r="AO415" s="181"/>
      <c r="AP415" s="181"/>
      <c r="AQ415" s="181"/>
      <c r="AR415" s="181"/>
      <c r="AS415" s="180">
        <v>3562.56</v>
      </c>
      <c r="AT415" s="180">
        <v>1192</v>
      </c>
      <c r="AU415" s="181"/>
      <c r="AV415" s="181"/>
      <c r="AW415" s="181"/>
      <c r="AX415" s="181"/>
      <c r="AY415" s="181"/>
      <c r="AZ415" s="181"/>
      <c r="BA415" s="180">
        <v>36686.76</v>
      </c>
      <c r="BB415" s="180">
        <v>298952.45</v>
      </c>
      <c r="BC415" s="180">
        <v>276676.55</v>
      </c>
      <c r="BD415" s="180">
        <v>22275.9</v>
      </c>
      <c r="BE415" s="181"/>
      <c r="BF415" s="181"/>
      <c r="BG415" s="180">
        <v>74567.5</v>
      </c>
      <c r="BH415" s="180">
        <v>36871.18</v>
      </c>
      <c r="BI415" s="180">
        <v>5504</v>
      </c>
      <c r="BJ415" s="180">
        <v>19810.18</v>
      </c>
      <c r="BK415" s="180">
        <v>11557</v>
      </c>
      <c r="BL415" s="180">
        <v>206686.76</v>
      </c>
      <c r="BM415" s="180">
        <v>36686.76</v>
      </c>
      <c r="BN415" s="181"/>
      <c r="BO415" s="181"/>
      <c r="BP415" s="180">
        <v>170000</v>
      </c>
      <c r="BQ415" s="181"/>
      <c r="BR415" s="181"/>
    </row>
    <row r="416" spans="1:70" ht="11.25" hidden="1" customHeight="1" outlineLevel="2" x14ac:dyDescent="0.2">
      <c r="A416" s="184" t="s">
        <v>417</v>
      </c>
      <c r="B416" s="179">
        <v>79</v>
      </c>
      <c r="C416" s="179">
        <v>632</v>
      </c>
      <c r="D416" s="180">
        <v>74051.11</v>
      </c>
      <c r="E416" s="180">
        <v>426795.23</v>
      </c>
      <c r="F416" s="181"/>
      <c r="G416" s="180">
        <v>206714.56</v>
      </c>
      <c r="H416" s="180">
        <v>1962.48</v>
      </c>
      <c r="I416" s="180">
        <v>17662.32</v>
      </c>
      <c r="J416" s="181"/>
      <c r="K416" s="181"/>
      <c r="L416" s="181"/>
      <c r="M416" s="180">
        <v>20671.46</v>
      </c>
      <c r="N416" s="189"/>
      <c r="O416" s="189"/>
      <c r="P416" s="180">
        <v>20671.46</v>
      </c>
      <c r="Q416" s="181"/>
      <c r="R416" s="181"/>
      <c r="S416" s="181"/>
      <c r="T416" s="181"/>
      <c r="U416" s="181"/>
      <c r="V416" s="180">
        <v>102034.31</v>
      </c>
      <c r="W416" s="180">
        <v>5400</v>
      </c>
      <c r="X416" s="181"/>
      <c r="Y416" s="189"/>
      <c r="Z416" s="189"/>
      <c r="AA416" s="180">
        <v>51678.64</v>
      </c>
      <c r="AB416" s="181"/>
      <c r="AC416" s="181"/>
      <c r="AD416" s="181"/>
      <c r="AE416" s="181"/>
      <c r="AF416" s="181"/>
      <c r="AG416" s="181"/>
      <c r="AH416" s="189"/>
      <c r="AI416" s="181"/>
      <c r="AJ416" s="180">
        <v>69091.11</v>
      </c>
      <c r="AK416" s="180">
        <v>5000</v>
      </c>
      <c r="AL416" s="181"/>
      <c r="AM416" s="180">
        <v>21411.58</v>
      </c>
      <c r="AN416" s="181"/>
      <c r="AO416" s="181"/>
      <c r="AP416" s="181"/>
      <c r="AQ416" s="181"/>
      <c r="AR416" s="181"/>
      <c r="AS416" s="181"/>
      <c r="AT416" s="181"/>
      <c r="AU416" s="181"/>
      <c r="AV416" s="181"/>
      <c r="AW416" s="181"/>
      <c r="AX416" s="181"/>
      <c r="AY416" s="181"/>
      <c r="AZ416" s="181"/>
      <c r="BA416" s="180">
        <v>42679.53</v>
      </c>
      <c r="BB416" s="180">
        <v>335784.52</v>
      </c>
      <c r="BC416" s="180">
        <v>335784.52</v>
      </c>
      <c r="BD416" s="181"/>
      <c r="BE416" s="181"/>
      <c r="BF416" s="181"/>
      <c r="BG416" s="180">
        <v>95970.71</v>
      </c>
      <c r="BH416" s="180">
        <v>42892.99</v>
      </c>
      <c r="BI416" s="180">
        <v>6402</v>
      </c>
      <c r="BJ416" s="180">
        <v>23045.99</v>
      </c>
      <c r="BK416" s="180">
        <v>13445</v>
      </c>
      <c r="BL416" s="180">
        <v>212679.53</v>
      </c>
      <c r="BM416" s="180">
        <v>42679.53</v>
      </c>
      <c r="BN416" s="181"/>
      <c r="BO416" s="181"/>
      <c r="BP416" s="180">
        <v>170000</v>
      </c>
      <c r="BQ416" s="181"/>
      <c r="BR416" s="181"/>
    </row>
    <row r="417" spans="1:70" ht="11.25" hidden="1" customHeight="1" outlineLevel="2" x14ac:dyDescent="0.2">
      <c r="A417" s="184" t="s">
        <v>591</v>
      </c>
      <c r="B417" s="179">
        <v>59</v>
      </c>
      <c r="C417" s="179">
        <v>472</v>
      </c>
      <c r="D417" s="180">
        <v>73322.22</v>
      </c>
      <c r="E417" s="180">
        <v>342604.49</v>
      </c>
      <c r="F417" s="181"/>
      <c r="G417" s="180">
        <v>154381.76000000001</v>
      </c>
      <c r="H417" s="180">
        <v>1962.48</v>
      </c>
      <c r="I417" s="180">
        <v>3434.34</v>
      </c>
      <c r="J417" s="181"/>
      <c r="K417" s="181"/>
      <c r="L417" s="181"/>
      <c r="M417" s="180">
        <v>15438.18</v>
      </c>
      <c r="N417" s="189"/>
      <c r="O417" s="189"/>
      <c r="P417" s="180">
        <v>15438.18</v>
      </c>
      <c r="Q417" s="181"/>
      <c r="R417" s="181"/>
      <c r="S417" s="181"/>
      <c r="T417" s="181"/>
      <c r="U417" s="181"/>
      <c r="V417" s="180">
        <v>76202.84</v>
      </c>
      <c r="W417" s="180">
        <v>4172.7299999999996</v>
      </c>
      <c r="X417" s="181"/>
      <c r="Y417" s="189"/>
      <c r="Z417" s="189"/>
      <c r="AA417" s="180">
        <v>38595.440000000002</v>
      </c>
      <c r="AB417" s="180">
        <v>32978.54</v>
      </c>
      <c r="AC417" s="181"/>
      <c r="AD417" s="181"/>
      <c r="AE417" s="181"/>
      <c r="AF417" s="181"/>
      <c r="AG417" s="181"/>
      <c r="AH417" s="189"/>
      <c r="AI417" s="181"/>
      <c r="AJ417" s="180">
        <v>57285.29</v>
      </c>
      <c r="AK417" s="180">
        <v>5000</v>
      </c>
      <c r="AL417" s="181"/>
      <c r="AM417" s="180">
        <v>14189.86</v>
      </c>
      <c r="AN417" s="181"/>
      <c r="AO417" s="181"/>
      <c r="AP417" s="181"/>
      <c r="AQ417" s="181"/>
      <c r="AR417" s="181"/>
      <c r="AS417" s="180">
        <v>2940.98</v>
      </c>
      <c r="AT417" s="179">
        <v>894</v>
      </c>
      <c r="AU417" s="181"/>
      <c r="AV417" s="181"/>
      <c r="AW417" s="181"/>
      <c r="AX417" s="181"/>
      <c r="AY417" s="181"/>
      <c r="AZ417" s="181"/>
      <c r="BA417" s="180">
        <v>34260.449999999997</v>
      </c>
      <c r="BB417" s="180">
        <v>358641.42</v>
      </c>
      <c r="BC417" s="180">
        <v>319696.01</v>
      </c>
      <c r="BD417" s="180">
        <v>38945.410000000003</v>
      </c>
      <c r="BE417" s="181"/>
      <c r="BF417" s="181"/>
      <c r="BG417" s="181"/>
      <c r="BH417" s="180">
        <v>34768.370000000003</v>
      </c>
      <c r="BI417" s="180">
        <v>5138</v>
      </c>
      <c r="BJ417" s="180">
        <v>18713.37</v>
      </c>
      <c r="BK417" s="180">
        <v>10917</v>
      </c>
      <c r="BL417" s="180">
        <v>200705.86</v>
      </c>
      <c r="BM417" s="180">
        <v>34260.449999999997</v>
      </c>
      <c r="BN417" s="181"/>
      <c r="BO417" s="181"/>
      <c r="BP417" s="180">
        <v>166445.41</v>
      </c>
      <c r="BQ417" s="181"/>
      <c r="BR417" s="181"/>
    </row>
    <row r="418" spans="1:70" ht="11.25" hidden="1" customHeight="1" outlineLevel="2" x14ac:dyDescent="0.2">
      <c r="A418" s="184" t="s">
        <v>592</v>
      </c>
      <c r="B418" s="181"/>
      <c r="C418" s="181"/>
      <c r="D418" s="180">
        <v>-6824.58</v>
      </c>
      <c r="E418" s="181"/>
      <c r="F418" s="181"/>
      <c r="G418" s="181"/>
      <c r="H418" s="181"/>
      <c r="I418" s="181"/>
      <c r="J418" s="181"/>
      <c r="K418" s="181"/>
      <c r="L418" s="181"/>
      <c r="M418" s="181"/>
      <c r="N418" s="189"/>
      <c r="O418" s="189"/>
      <c r="P418" s="181"/>
      <c r="Q418" s="181"/>
      <c r="R418" s="181"/>
      <c r="S418" s="181"/>
      <c r="T418" s="181"/>
      <c r="U418" s="181"/>
      <c r="V418" s="181"/>
      <c r="W418" s="181"/>
      <c r="X418" s="181"/>
      <c r="Y418" s="189"/>
      <c r="Z418" s="189"/>
      <c r="AA418" s="181"/>
      <c r="AB418" s="181"/>
      <c r="AC418" s="181"/>
      <c r="AD418" s="181"/>
      <c r="AE418" s="181"/>
      <c r="AF418" s="181"/>
      <c r="AG418" s="181"/>
      <c r="AH418" s="189"/>
      <c r="AI418" s="181"/>
      <c r="AJ418" s="181"/>
      <c r="AK418" s="181"/>
      <c r="AL418" s="181"/>
      <c r="AM418" s="181"/>
      <c r="AN418" s="181"/>
      <c r="AO418" s="181"/>
      <c r="AP418" s="181"/>
      <c r="AQ418" s="181"/>
      <c r="AR418" s="181"/>
      <c r="AS418" s="181"/>
      <c r="AT418" s="181"/>
      <c r="AU418" s="181"/>
      <c r="AV418" s="181"/>
      <c r="AW418" s="181"/>
      <c r="AX418" s="181"/>
      <c r="AY418" s="181"/>
      <c r="AZ418" s="181"/>
      <c r="BA418" s="181"/>
      <c r="BB418" s="180">
        <v>4403.55</v>
      </c>
      <c r="BC418" s="180">
        <v>4403.55</v>
      </c>
      <c r="BD418" s="181"/>
      <c r="BE418" s="181"/>
      <c r="BF418" s="181"/>
      <c r="BG418" s="180">
        <v>-11228.13</v>
      </c>
      <c r="BH418" s="181"/>
      <c r="BI418" s="181"/>
      <c r="BJ418" s="181"/>
      <c r="BK418" s="181"/>
      <c r="BL418" s="181"/>
      <c r="BM418" s="181"/>
      <c r="BN418" s="181"/>
      <c r="BO418" s="181"/>
      <c r="BP418" s="181"/>
      <c r="BQ418" s="181"/>
      <c r="BR418" s="181"/>
    </row>
    <row r="419" spans="1:70" ht="11.25" customHeight="1" outlineLevel="1" collapsed="1" x14ac:dyDescent="0.2">
      <c r="A419" s="233" t="s">
        <v>593</v>
      </c>
      <c r="B419" s="235">
        <v>2322</v>
      </c>
      <c r="C419" s="235">
        <v>23949.200000000001</v>
      </c>
      <c r="D419" s="235">
        <v>2070389.85</v>
      </c>
      <c r="E419" s="235">
        <v>43443152.909999996</v>
      </c>
      <c r="F419" s="235">
        <v>450272.85</v>
      </c>
      <c r="G419" s="235">
        <v>9946568.2599999998</v>
      </c>
      <c r="H419" s="252"/>
      <c r="I419" s="235">
        <v>19361.52</v>
      </c>
      <c r="J419" s="235">
        <v>190272</v>
      </c>
      <c r="K419" s="235">
        <v>209882.53</v>
      </c>
      <c r="L419" s="235">
        <v>1290483.57</v>
      </c>
      <c r="M419" s="235">
        <v>1012646.14</v>
      </c>
      <c r="N419" s="235">
        <v>1552617.15</v>
      </c>
      <c r="O419" s="252"/>
      <c r="P419" s="235">
        <v>835163.96</v>
      </c>
      <c r="Q419" s="252"/>
      <c r="R419" s="235">
        <v>1253849.99</v>
      </c>
      <c r="S419" s="235">
        <v>414446.16</v>
      </c>
      <c r="T419" s="235"/>
      <c r="U419" s="252">
        <v>10486.8</v>
      </c>
      <c r="V419" s="235">
        <v>679674.25</v>
      </c>
      <c r="W419" s="235">
        <v>223329.15</v>
      </c>
      <c r="X419" s="252"/>
      <c r="Y419" s="252"/>
      <c r="Z419" s="235">
        <v>45000</v>
      </c>
      <c r="AA419" s="235">
        <v>2150485.89</v>
      </c>
      <c r="AB419" s="235">
        <v>57622.75</v>
      </c>
      <c r="AC419" s="252"/>
      <c r="AD419" s="252"/>
      <c r="AE419" s="252"/>
      <c r="AF419" s="252"/>
      <c r="AG419" s="235">
        <v>1051849</v>
      </c>
      <c r="AH419" s="235">
        <v>140000</v>
      </c>
      <c r="AI419" s="252"/>
      <c r="AJ419" s="235">
        <v>4215023.54</v>
      </c>
      <c r="AK419" s="252">
        <v>24000</v>
      </c>
      <c r="AL419" s="235"/>
      <c r="AM419" s="235"/>
      <c r="AN419" s="252">
        <v>31000</v>
      </c>
      <c r="AO419" s="235">
        <v>838108.91</v>
      </c>
      <c r="AP419" s="252"/>
      <c r="AQ419" s="252">
        <v>517517.05</v>
      </c>
      <c r="AR419" s="252"/>
      <c r="AS419" s="235"/>
      <c r="AT419" s="235">
        <v>166796.56</v>
      </c>
      <c r="AU419" s="235">
        <v>55726</v>
      </c>
      <c r="AV419" s="252">
        <v>7261.35</v>
      </c>
      <c r="AW419" s="252"/>
      <c r="AX419" s="235"/>
      <c r="AY419" s="235">
        <v>634846.30000000005</v>
      </c>
      <c r="AZ419" s="235">
        <v>71973.22</v>
      </c>
      <c r="BA419" s="235">
        <v>9388.2099999999991</v>
      </c>
      <c r="BB419" s="235">
        <v>1858405.94</v>
      </c>
      <c r="BC419" s="235">
        <v>13998202.369999999</v>
      </c>
      <c r="BD419" s="235">
        <v>11629404.01</v>
      </c>
      <c r="BE419" s="252">
        <v>2368798.36</v>
      </c>
      <c r="BF419" s="252"/>
      <c r="BG419" s="235"/>
      <c r="BH419" s="235">
        <v>4375500.62</v>
      </c>
      <c r="BI419" s="235">
        <v>625680</v>
      </c>
      <c r="BJ419" s="235">
        <v>2370244.62</v>
      </c>
      <c r="BK419" s="235">
        <v>1379576</v>
      </c>
      <c r="BL419" s="174">
        <v>592202</v>
      </c>
      <c r="BM419" s="174">
        <v>1488658.44</v>
      </c>
      <c r="BN419" s="175"/>
      <c r="BO419" s="175"/>
      <c r="BP419" s="174">
        <v>6656429</v>
      </c>
      <c r="BQ419" s="174">
        <v>20097.849999999999</v>
      </c>
      <c r="BR419" s="174">
        <v>20097.849999999999</v>
      </c>
    </row>
    <row r="420" spans="1:70" ht="11.25" hidden="1" customHeight="1" outlineLevel="2" x14ac:dyDescent="0.2">
      <c r="A420" s="184" t="s">
        <v>594</v>
      </c>
      <c r="B420" s="181"/>
      <c r="C420" s="181"/>
      <c r="D420" s="180">
        <v>-7521.29</v>
      </c>
      <c r="E420" s="181"/>
      <c r="F420" s="181"/>
      <c r="G420" s="181"/>
      <c r="H420" s="181"/>
      <c r="I420" s="181"/>
      <c r="J420" s="181"/>
      <c r="K420" s="181"/>
      <c r="L420" s="181"/>
      <c r="M420" s="181"/>
      <c r="N420" s="189"/>
      <c r="O420" s="189"/>
      <c r="P420" s="181"/>
      <c r="Q420" s="181"/>
      <c r="R420" s="181"/>
      <c r="S420" s="181"/>
      <c r="T420" s="181"/>
      <c r="U420" s="181"/>
      <c r="V420" s="181"/>
      <c r="W420" s="181"/>
      <c r="X420" s="181"/>
      <c r="Y420" s="189"/>
      <c r="Z420" s="189"/>
      <c r="AA420" s="181"/>
      <c r="AB420" s="181"/>
      <c r="AC420" s="181"/>
      <c r="AD420" s="181"/>
      <c r="AE420" s="181"/>
      <c r="AF420" s="181"/>
      <c r="AG420" s="181"/>
      <c r="AH420" s="189"/>
      <c r="AI420" s="181"/>
      <c r="AJ420" s="181"/>
      <c r="AK420" s="181"/>
      <c r="AL420" s="181"/>
      <c r="AM420" s="181"/>
      <c r="AN420" s="181"/>
      <c r="AO420" s="181"/>
      <c r="AP420" s="181"/>
      <c r="AQ420" s="181"/>
      <c r="AR420" s="181"/>
      <c r="AS420" s="181"/>
      <c r="AT420" s="181"/>
      <c r="AU420" s="181"/>
      <c r="AV420" s="181"/>
      <c r="AW420" s="181"/>
      <c r="AX420" s="181"/>
      <c r="AY420" s="181"/>
      <c r="AZ420" s="181"/>
      <c r="BA420" s="181"/>
      <c r="BB420" s="181"/>
      <c r="BC420" s="181"/>
      <c r="BD420" s="181"/>
      <c r="BE420" s="181"/>
      <c r="BF420" s="181"/>
      <c r="BG420" s="180">
        <v>-7521.29</v>
      </c>
      <c r="BH420" s="181"/>
      <c r="BI420" s="181"/>
      <c r="BJ420" s="181"/>
      <c r="BK420" s="181"/>
      <c r="BL420" s="181"/>
      <c r="BM420" s="181"/>
      <c r="BN420" s="181"/>
      <c r="BO420" s="181"/>
      <c r="BP420" s="181"/>
      <c r="BQ420" s="181"/>
      <c r="BR420" s="181"/>
    </row>
    <row r="421" spans="1:70" ht="11.25" hidden="1" customHeight="1" outlineLevel="2" x14ac:dyDescent="0.2">
      <c r="A421" s="184" t="s">
        <v>595</v>
      </c>
      <c r="B421" s="179">
        <v>41</v>
      </c>
      <c r="C421" s="179">
        <v>442.8</v>
      </c>
      <c r="D421" s="180">
        <v>64289.05</v>
      </c>
      <c r="E421" s="180">
        <v>297856.38</v>
      </c>
      <c r="F421" s="181"/>
      <c r="G421" s="180">
        <v>132441.48000000001</v>
      </c>
      <c r="H421" s="181"/>
      <c r="I421" s="181"/>
      <c r="J421" s="181"/>
      <c r="K421" s="180">
        <v>3230.28</v>
      </c>
      <c r="L421" s="180">
        <v>14237.16</v>
      </c>
      <c r="M421" s="180">
        <v>13244.21</v>
      </c>
      <c r="N421" s="190">
        <v>52463.199999999997</v>
      </c>
      <c r="O421" s="189"/>
      <c r="P421" s="180">
        <v>13244.21</v>
      </c>
      <c r="Q421" s="181"/>
      <c r="R421" s="181"/>
      <c r="S421" s="181"/>
      <c r="T421" s="181"/>
      <c r="U421" s="181"/>
      <c r="V421" s="180">
        <v>7390.74</v>
      </c>
      <c r="W421" s="180">
        <v>3743.59</v>
      </c>
      <c r="X421" s="181"/>
      <c r="Y421" s="189"/>
      <c r="Z421" s="189"/>
      <c r="AA421" s="180">
        <v>33110.51</v>
      </c>
      <c r="AB421" s="181"/>
      <c r="AC421" s="181"/>
      <c r="AD421" s="181"/>
      <c r="AE421" s="181"/>
      <c r="AF421" s="181"/>
      <c r="AG421" s="180">
        <v>24751</v>
      </c>
      <c r="AH421" s="189"/>
      <c r="AI421" s="181"/>
      <c r="AJ421" s="180">
        <v>43398.239999999998</v>
      </c>
      <c r="AK421" s="181"/>
      <c r="AL421" s="180">
        <v>1000</v>
      </c>
      <c r="AM421" s="180">
        <v>9047.44</v>
      </c>
      <c r="AN421" s="181"/>
      <c r="AO421" s="181"/>
      <c r="AP421" s="181"/>
      <c r="AQ421" s="181"/>
      <c r="AR421" s="181"/>
      <c r="AS421" s="180">
        <v>2373.17</v>
      </c>
      <c r="AT421" s="180">
        <v>1192</v>
      </c>
      <c r="AU421" s="181"/>
      <c r="AV421" s="181"/>
      <c r="AW421" s="181"/>
      <c r="AX421" s="181"/>
      <c r="AY421" s="181"/>
      <c r="AZ421" s="181"/>
      <c r="BA421" s="180">
        <v>29785.63</v>
      </c>
      <c r="BB421" s="180">
        <v>266692.96999999997</v>
      </c>
      <c r="BC421" s="180">
        <v>244417.07</v>
      </c>
      <c r="BD421" s="180">
        <v>22275.9</v>
      </c>
      <c r="BE421" s="181"/>
      <c r="BF421" s="181"/>
      <c r="BG421" s="180">
        <v>52054.22</v>
      </c>
      <c r="BH421" s="180">
        <v>29934.73</v>
      </c>
      <c r="BI421" s="180">
        <v>4468</v>
      </c>
      <c r="BJ421" s="180">
        <v>16083.73</v>
      </c>
      <c r="BK421" s="180">
        <v>9383</v>
      </c>
      <c r="BL421" s="180">
        <v>199785.63</v>
      </c>
      <c r="BM421" s="180">
        <v>29785.63</v>
      </c>
      <c r="BN421" s="181"/>
      <c r="BO421" s="181"/>
      <c r="BP421" s="180">
        <v>170000</v>
      </c>
      <c r="BQ421" s="181"/>
      <c r="BR421" s="181"/>
    </row>
    <row r="422" spans="1:70" ht="11.25" hidden="1" customHeight="1" outlineLevel="2" x14ac:dyDescent="0.2">
      <c r="A422" s="184" t="s">
        <v>596</v>
      </c>
      <c r="B422" s="179">
        <v>60</v>
      </c>
      <c r="C422" s="179">
        <v>648</v>
      </c>
      <c r="D422" s="180">
        <v>65616.240000000005</v>
      </c>
      <c r="E422" s="180">
        <v>426571.75</v>
      </c>
      <c r="F422" s="181"/>
      <c r="G422" s="180">
        <v>211947.84</v>
      </c>
      <c r="H422" s="181"/>
      <c r="I422" s="181"/>
      <c r="J422" s="180">
        <v>31712</v>
      </c>
      <c r="K422" s="180">
        <v>5298.69</v>
      </c>
      <c r="L422" s="180">
        <v>33362.160000000003</v>
      </c>
      <c r="M422" s="180">
        <v>21194.79</v>
      </c>
      <c r="N422" s="189"/>
      <c r="O422" s="189"/>
      <c r="P422" s="180">
        <v>21194.79</v>
      </c>
      <c r="Q422" s="181"/>
      <c r="R422" s="181"/>
      <c r="S422" s="181"/>
      <c r="T422" s="181"/>
      <c r="U422" s="181"/>
      <c r="V422" s="180">
        <v>4408.51</v>
      </c>
      <c r="W422" s="180">
        <v>5400</v>
      </c>
      <c r="X422" s="181"/>
      <c r="Y422" s="189"/>
      <c r="Z422" s="189"/>
      <c r="AA422" s="180">
        <v>52986.97</v>
      </c>
      <c r="AB422" s="181"/>
      <c r="AC422" s="181"/>
      <c r="AD422" s="181"/>
      <c r="AE422" s="181"/>
      <c r="AF422" s="181"/>
      <c r="AG422" s="180">
        <v>39066</v>
      </c>
      <c r="AH422" s="189"/>
      <c r="AI422" s="181"/>
      <c r="AJ422" s="180">
        <v>115750.52</v>
      </c>
      <c r="AK422" s="181"/>
      <c r="AL422" s="180">
        <v>1000</v>
      </c>
      <c r="AM422" s="180">
        <v>21391.46</v>
      </c>
      <c r="AN422" s="181"/>
      <c r="AO422" s="181"/>
      <c r="AP422" s="181"/>
      <c r="AQ422" s="181"/>
      <c r="AR422" s="181"/>
      <c r="AS422" s="180">
        <v>3842.62</v>
      </c>
      <c r="AT422" s="180">
        <v>1192</v>
      </c>
      <c r="AU422" s="181"/>
      <c r="AV422" s="181"/>
      <c r="AW422" s="181"/>
      <c r="AX422" s="180">
        <v>45667.27</v>
      </c>
      <c r="AY422" s="181"/>
      <c r="AZ422" s="181"/>
      <c r="BA422" s="180">
        <v>42657.17</v>
      </c>
      <c r="BB422" s="180">
        <v>310931.28000000003</v>
      </c>
      <c r="BC422" s="180">
        <v>275771.88</v>
      </c>
      <c r="BD422" s="180">
        <v>35159.4</v>
      </c>
      <c r="BE422" s="181"/>
      <c r="BF422" s="181"/>
      <c r="BG422" s="180">
        <v>65506.19</v>
      </c>
      <c r="BH422" s="180">
        <v>42870.89</v>
      </c>
      <c r="BI422" s="180">
        <v>6399</v>
      </c>
      <c r="BJ422" s="180">
        <v>23034.89</v>
      </c>
      <c r="BK422" s="180">
        <v>13437</v>
      </c>
      <c r="BL422" s="180">
        <v>212657.17</v>
      </c>
      <c r="BM422" s="180">
        <v>42657.17</v>
      </c>
      <c r="BN422" s="181"/>
      <c r="BO422" s="181"/>
      <c r="BP422" s="180">
        <v>170000</v>
      </c>
      <c r="BQ422" s="181"/>
      <c r="BR422" s="181"/>
    </row>
    <row r="423" spans="1:70" ht="11.25" hidden="1" customHeight="1" outlineLevel="2" x14ac:dyDescent="0.2">
      <c r="A423" s="184" t="s">
        <v>1101</v>
      </c>
      <c r="B423" s="179">
        <v>62</v>
      </c>
      <c r="C423" s="179">
        <v>669.6</v>
      </c>
      <c r="D423" s="180">
        <v>45196.3</v>
      </c>
      <c r="E423" s="180">
        <v>367675.38</v>
      </c>
      <c r="F423" s="181"/>
      <c r="G423" s="180">
        <v>200277.36</v>
      </c>
      <c r="H423" s="181"/>
      <c r="I423" s="181"/>
      <c r="J423" s="181"/>
      <c r="K423" s="180">
        <v>4247.22</v>
      </c>
      <c r="L423" s="180">
        <v>31525.14</v>
      </c>
      <c r="M423" s="180">
        <v>20027.740000000002</v>
      </c>
      <c r="N423" s="189"/>
      <c r="O423" s="189"/>
      <c r="P423" s="180">
        <v>20027.740000000002</v>
      </c>
      <c r="Q423" s="181"/>
      <c r="R423" s="181"/>
      <c r="S423" s="181"/>
      <c r="T423" s="181"/>
      <c r="U423" s="181"/>
      <c r="V423" s="180">
        <v>11175.46</v>
      </c>
      <c r="W423" s="180">
        <v>5574.38</v>
      </c>
      <c r="X423" s="181"/>
      <c r="Y423" s="189"/>
      <c r="Z423" s="189"/>
      <c r="AA423" s="180">
        <v>50069.34</v>
      </c>
      <c r="AB423" s="181"/>
      <c r="AC423" s="181"/>
      <c r="AD423" s="181"/>
      <c r="AE423" s="181"/>
      <c r="AF423" s="181"/>
      <c r="AG423" s="180">
        <v>24751</v>
      </c>
      <c r="AH423" s="189"/>
      <c r="AI423" s="181"/>
      <c r="AJ423" s="180">
        <v>58629.7</v>
      </c>
      <c r="AK423" s="181"/>
      <c r="AL423" s="180">
        <v>1000</v>
      </c>
      <c r="AM423" s="180">
        <v>16090.79</v>
      </c>
      <c r="AN423" s="181"/>
      <c r="AO423" s="181"/>
      <c r="AP423" s="181"/>
      <c r="AQ423" s="181"/>
      <c r="AR423" s="181"/>
      <c r="AS423" s="180">
        <v>3579.37</v>
      </c>
      <c r="AT423" s="180">
        <v>1192</v>
      </c>
      <c r="AU423" s="181"/>
      <c r="AV423" s="181"/>
      <c r="AW423" s="181"/>
      <c r="AX423" s="181"/>
      <c r="AY423" s="181"/>
      <c r="AZ423" s="181"/>
      <c r="BA423" s="180">
        <v>36767.54</v>
      </c>
      <c r="BB423" s="180">
        <v>284657.03000000003</v>
      </c>
      <c r="BC423" s="180">
        <v>262381.13</v>
      </c>
      <c r="BD423" s="180">
        <v>22275.9</v>
      </c>
      <c r="BE423" s="181"/>
      <c r="BF423" s="181"/>
      <c r="BG423" s="180">
        <v>69584.95</v>
      </c>
      <c r="BH423" s="180">
        <v>36951.24</v>
      </c>
      <c r="BI423" s="180">
        <v>5515</v>
      </c>
      <c r="BJ423" s="180">
        <v>19854.240000000002</v>
      </c>
      <c r="BK423" s="180">
        <v>11582</v>
      </c>
      <c r="BL423" s="180">
        <v>206767.54</v>
      </c>
      <c r="BM423" s="180">
        <v>36767.54</v>
      </c>
      <c r="BN423" s="181"/>
      <c r="BO423" s="181"/>
      <c r="BP423" s="180">
        <v>170000</v>
      </c>
      <c r="BQ423" s="181"/>
      <c r="BR423" s="181"/>
    </row>
    <row r="424" spans="1:70" ht="11.25" hidden="1" customHeight="1" outlineLevel="2" x14ac:dyDescent="0.2">
      <c r="A424" s="184" t="s">
        <v>597</v>
      </c>
      <c r="B424" s="179">
        <v>74</v>
      </c>
      <c r="C424" s="179">
        <v>592</v>
      </c>
      <c r="D424" s="180">
        <v>43334.7</v>
      </c>
      <c r="E424" s="180">
        <v>250679.66</v>
      </c>
      <c r="F424" s="181"/>
      <c r="G424" s="180">
        <v>177067.2</v>
      </c>
      <c r="H424" s="181"/>
      <c r="I424" s="181"/>
      <c r="J424" s="181"/>
      <c r="K424" s="181"/>
      <c r="L424" s="181"/>
      <c r="M424" s="181"/>
      <c r="N424" s="189"/>
      <c r="O424" s="189"/>
      <c r="P424" s="180">
        <v>17706.72</v>
      </c>
      <c r="Q424" s="181"/>
      <c r="R424" s="181"/>
      <c r="S424" s="181"/>
      <c r="T424" s="181"/>
      <c r="U424" s="181"/>
      <c r="V424" s="180">
        <v>16715.16</v>
      </c>
      <c r="W424" s="180">
        <v>5093.18</v>
      </c>
      <c r="X424" s="181"/>
      <c r="Y424" s="189"/>
      <c r="Z424" s="189"/>
      <c r="AA424" s="180">
        <v>34097.4</v>
      </c>
      <c r="AB424" s="181"/>
      <c r="AC424" s="181"/>
      <c r="AD424" s="181"/>
      <c r="AE424" s="181"/>
      <c r="AF424" s="181"/>
      <c r="AG424" s="181"/>
      <c r="AH424" s="189"/>
      <c r="AI424" s="181"/>
      <c r="AJ424" s="180">
        <v>55462.27</v>
      </c>
      <c r="AK424" s="181"/>
      <c r="AL424" s="181"/>
      <c r="AM424" s="180">
        <v>4322.78</v>
      </c>
      <c r="AN424" s="181"/>
      <c r="AO424" s="181"/>
      <c r="AP424" s="181"/>
      <c r="AQ424" s="181"/>
      <c r="AR424" s="181"/>
      <c r="AS424" s="180">
        <v>2506.8000000000002</v>
      </c>
      <c r="AT424" s="180">
        <v>1192</v>
      </c>
      <c r="AU424" s="181"/>
      <c r="AV424" s="181"/>
      <c r="AW424" s="181"/>
      <c r="AX424" s="180">
        <v>17867.45</v>
      </c>
      <c r="AY424" s="180">
        <v>4505.28</v>
      </c>
      <c r="AZ424" s="181"/>
      <c r="BA424" s="180">
        <v>25067.96</v>
      </c>
      <c r="BB424" s="180">
        <v>200063.65</v>
      </c>
      <c r="BC424" s="180">
        <v>200063.65</v>
      </c>
      <c r="BD424" s="181"/>
      <c r="BE424" s="181"/>
      <c r="BF424" s="181"/>
      <c r="BG424" s="180">
        <v>38488.44</v>
      </c>
      <c r="BH424" s="180">
        <v>24978.94</v>
      </c>
      <c r="BI424" s="180">
        <v>3731</v>
      </c>
      <c r="BJ424" s="180">
        <v>13351.94</v>
      </c>
      <c r="BK424" s="180">
        <v>7896</v>
      </c>
      <c r="BL424" s="180">
        <v>195067.96</v>
      </c>
      <c r="BM424" s="180">
        <v>25067.96</v>
      </c>
      <c r="BN424" s="181"/>
      <c r="BO424" s="181"/>
      <c r="BP424" s="180">
        <v>170000</v>
      </c>
      <c r="BQ424" s="180">
        <v>1949.09</v>
      </c>
      <c r="BR424" s="180">
        <v>1949.09</v>
      </c>
    </row>
    <row r="425" spans="1:70" ht="11.25" hidden="1" customHeight="1" outlineLevel="2" x14ac:dyDescent="0.2">
      <c r="A425" s="184" t="s">
        <v>1102</v>
      </c>
      <c r="B425" s="179">
        <v>60</v>
      </c>
      <c r="C425" s="179">
        <v>648</v>
      </c>
      <c r="D425" s="179">
        <v>283</v>
      </c>
      <c r="E425" s="180">
        <v>353142.59</v>
      </c>
      <c r="F425" s="181"/>
      <c r="G425" s="180">
        <v>193816.8</v>
      </c>
      <c r="H425" s="181"/>
      <c r="I425" s="181"/>
      <c r="J425" s="181"/>
      <c r="K425" s="180">
        <v>4247.22</v>
      </c>
      <c r="L425" s="180">
        <v>22372.68</v>
      </c>
      <c r="M425" s="180">
        <v>19381.68</v>
      </c>
      <c r="N425" s="190">
        <v>4606.74</v>
      </c>
      <c r="O425" s="189"/>
      <c r="P425" s="180">
        <v>19381.68</v>
      </c>
      <c r="Q425" s="181"/>
      <c r="R425" s="181"/>
      <c r="S425" s="181"/>
      <c r="T425" s="181"/>
      <c r="U425" s="181"/>
      <c r="V425" s="180">
        <v>10814.96</v>
      </c>
      <c r="W425" s="180">
        <v>5315.63</v>
      </c>
      <c r="X425" s="181"/>
      <c r="Y425" s="189"/>
      <c r="Z425" s="189"/>
      <c r="AA425" s="180">
        <v>48454.2</v>
      </c>
      <c r="AB425" s="181"/>
      <c r="AC425" s="181"/>
      <c r="AD425" s="181"/>
      <c r="AE425" s="181"/>
      <c r="AF425" s="181"/>
      <c r="AG425" s="180">
        <v>24751</v>
      </c>
      <c r="AH425" s="189"/>
      <c r="AI425" s="181"/>
      <c r="AJ425" s="180">
        <v>57879.53</v>
      </c>
      <c r="AK425" s="181"/>
      <c r="AL425" s="180">
        <v>1000</v>
      </c>
      <c r="AM425" s="180">
        <v>14782.84</v>
      </c>
      <c r="AN425" s="181"/>
      <c r="AO425" s="181"/>
      <c r="AP425" s="181"/>
      <c r="AQ425" s="181"/>
      <c r="AR425" s="181"/>
      <c r="AS425" s="180">
        <v>3391.21</v>
      </c>
      <c r="AT425" s="181"/>
      <c r="AU425" s="180">
        <v>2339.56</v>
      </c>
      <c r="AV425" s="181"/>
      <c r="AW425" s="181"/>
      <c r="AX425" s="181"/>
      <c r="AY425" s="181"/>
      <c r="AZ425" s="180">
        <v>1051.6500000000001</v>
      </c>
      <c r="BA425" s="180">
        <v>35314.269999999997</v>
      </c>
      <c r="BB425" s="180">
        <v>231491.64</v>
      </c>
      <c r="BC425" s="180">
        <v>164215.74</v>
      </c>
      <c r="BD425" s="180">
        <v>67275.899999999994</v>
      </c>
      <c r="BE425" s="181"/>
      <c r="BF425" s="181"/>
      <c r="BG425" s="180">
        <v>64054.42</v>
      </c>
      <c r="BH425" s="180">
        <v>35490.68</v>
      </c>
      <c r="BI425" s="180">
        <v>5297</v>
      </c>
      <c r="BJ425" s="180">
        <v>19069.68</v>
      </c>
      <c r="BK425" s="180">
        <v>11124</v>
      </c>
      <c r="BL425" s="180">
        <v>205314.27</v>
      </c>
      <c r="BM425" s="180">
        <v>35314.269999999997</v>
      </c>
      <c r="BN425" s="181"/>
      <c r="BO425" s="181"/>
      <c r="BP425" s="180">
        <v>170000</v>
      </c>
      <c r="BQ425" s="181"/>
      <c r="BR425" s="181"/>
    </row>
    <row r="426" spans="1:70" ht="11.25" hidden="1" customHeight="1" outlineLevel="2" x14ac:dyDescent="0.2">
      <c r="A426" s="184" t="s">
        <v>598</v>
      </c>
      <c r="B426" s="179">
        <v>68</v>
      </c>
      <c r="C426" s="179">
        <v>734.4</v>
      </c>
      <c r="D426" s="180">
        <v>53472.02</v>
      </c>
      <c r="E426" s="180">
        <v>391761.29</v>
      </c>
      <c r="F426" s="181"/>
      <c r="G426" s="180">
        <v>177665.4</v>
      </c>
      <c r="H426" s="181"/>
      <c r="I426" s="181"/>
      <c r="J426" s="181"/>
      <c r="K426" s="180">
        <v>3230.28</v>
      </c>
      <c r="L426" s="180">
        <v>27457.38</v>
      </c>
      <c r="M426" s="180">
        <v>17766.54</v>
      </c>
      <c r="N426" s="189"/>
      <c r="O426" s="189"/>
      <c r="P426" s="180">
        <v>17766.54</v>
      </c>
      <c r="Q426" s="181"/>
      <c r="R426" s="180">
        <v>63844.08</v>
      </c>
      <c r="S426" s="181"/>
      <c r="T426" s="181"/>
      <c r="U426" s="181"/>
      <c r="V426" s="180">
        <v>9913.7199999999993</v>
      </c>
      <c r="W426" s="180">
        <v>4950</v>
      </c>
      <c r="X426" s="181"/>
      <c r="Y426" s="189"/>
      <c r="Z426" s="189"/>
      <c r="AA426" s="180">
        <v>44416.35</v>
      </c>
      <c r="AB426" s="181"/>
      <c r="AC426" s="181"/>
      <c r="AD426" s="181"/>
      <c r="AE426" s="181"/>
      <c r="AF426" s="181"/>
      <c r="AG426" s="180">
        <v>24751</v>
      </c>
      <c r="AH426" s="189"/>
      <c r="AI426" s="181"/>
      <c r="AJ426" s="180">
        <v>61879.95</v>
      </c>
      <c r="AK426" s="181"/>
      <c r="AL426" s="181"/>
      <c r="AM426" s="180">
        <v>17658.8</v>
      </c>
      <c r="AN426" s="181"/>
      <c r="AO426" s="181"/>
      <c r="AP426" s="181"/>
      <c r="AQ426" s="181"/>
      <c r="AR426" s="181"/>
      <c r="AS426" s="180">
        <v>3853.01</v>
      </c>
      <c r="AT426" s="180">
        <v>1192</v>
      </c>
      <c r="AU426" s="181"/>
      <c r="AV426" s="181"/>
      <c r="AW426" s="181"/>
      <c r="AX426" s="181"/>
      <c r="AY426" s="181"/>
      <c r="AZ426" s="181"/>
      <c r="BA426" s="180">
        <v>39176.14</v>
      </c>
      <c r="BB426" s="180">
        <v>319386.46999999997</v>
      </c>
      <c r="BC426" s="180">
        <v>243380.57</v>
      </c>
      <c r="BD426" s="180">
        <v>76005.899999999994</v>
      </c>
      <c r="BE426" s="181"/>
      <c r="BF426" s="181"/>
      <c r="BG426" s="180">
        <v>63966.89</v>
      </c>
      <c r="BH426" s="180">
        <v>39371.589999999997</v>
      </c>
      <c r="BI426" s="180">
        <v>5876</v>
      </c>
      <c r="BJ426" s="180">
        <v>21154.59</v>
      </c>
      <c r="BK426" s="180">
        <v>12341</v>
      </c>
      <c r="BL426" s="180">
        <v>209176.14</v>
      </c>
      <c r="BM426" s="180">
        <v>39176.14</v>
      </c>
      <c r="BN426" s="181"/>
      <c r="BO426" s="181"/>
      <c r="BP426" s="180">
        <v>170000</v>
      </c>
      <c r="BQ426" s="181"/>
      <c r="BR426" s="181"/>
    </row>
    <row r="427" spans="1:70" ht="11.25" hidden="1" customHeight="1" outlineLevel="2" x14ac:dyDescent="0.2">
      <c r="A427" s="184" t="s">
        <v>1103</v>
      </c>
      <c r="B427" s="179">
        <v>61</v>
      </c>
      <c r="C427" s="179">
        <v>658.8</v>
      </c>
      <c r="D427" s="180">
        <v>63166.55</v>
      </c>
      <c r="E427" s="180">
        <v>352976.18</v>
      </c>
      <c r="F427" s="181"/>
      <c r="G427" s="180">
        <v>197047.08</v>
      </c>
      <c r="H427" s="181"/>
      <c r="I427" s="181"/>
      <c r="J427" s="181"/>
      <c r="K427" s="180">
        <v>2632.08</v>
      </c>
      <c r="L427" s="180">
        <v>23389.62</v>
      </c>
      <c r="M427" s="180">
        <v>19704.71</v>
      </c>
      <c r="N427" s="189"/>
      <c r="O427" s="189"/>
      <c r="P427" s="180">
        <v>19704.71</v>
      </c>
      <c r="Q427" s="181"/>
      <c r="R427" s="181"/>
      <c r="S427" s="181"/>
      <c r="T427" s="181"/>
      <c r="U427" s="181"/>
      <c r="V427" s="180">
        <v>10995.21</v>
      </c>
      <c r="W427" s="180">
        <v>5490</v>
      </c>
      <c r="X427" s="181"/>
      <c r="Y427" s="189"/>
      <c r="Z427" s="189"/>
      <c r="AA427" s="180">
        <v>49261.77</v>
      </c>
      <c r="AB427" s="181"/>
      <c r="AC427" s="181"/>
      <c r="AD427" s="181"/>
      <c r="AE427" s="181"/>
      <c r="AF427" s="181"/>
      <c r="AG427" s="180">
        <v>24751</v>
      </c>
      <c r="AH427" s="189"/>
      <c r="AI427" s="181"/>
      <c r="AJ427" s="180">
        <v>54709.24</v>
      </c>
      <c r="AK427" s="181"/>
      <c r="AL427" s="181"/>
      <c r="AM427" s="180">
        <v>14767.86</v>
      </c>
      <c r="AN427" s="181"/>
      <c r="AO427" s="181"/>
      <c r="AP427" s="181"/>
      <c r="AQ427" s="181"/>
      <c r="AR427" s="181"/>
      <c r="AS427" s="180">
        <v>3451.76</v>
      </c>
      <c r="AT427" s="180">
        <v>1192</v>
      </c>
      <c r="AU427" s="181"/>
      <c r="AV427" s="181"/>
      <c r="AW427" s="181"/>
      <c r="AX427" s="181"/>
      <c r="AY427" s="181"/>
      <c r="AZ427" s="181"/>
      <c r="BA427" s="180">
        <v>35297.620000000003</v>
      </c>
      <c r="BB427" s="180">
        <v>294811.86</v>
      </c>
      <c r="BC427" s="180">
        <v>272535.96000000002</v>
      </c>
      <c r="BD427" s="180">
        <v>22275.9</v>
      </c>
      <c r="BE427" s="181"/>
      <c r="BF427" s="181"/>
      <c r="BG427" s="180">
        <v>66621.63</v>
      </c>
      <c r="BH427" s="180">
        <v>35474.449999999997</v>
      </c>
      <c r="BI427" s="180">
        <v>5295</v>
      </c>
      <c r="BJ427" s="180">
        <v>19060.45</v>
      </c>
      <c r="BK427" s="180">
        <v>11119</v>
      </c>
      <c r="BL427" s="180">
        <v>205297.62</v>
      </c>
      <c r="BM427" s="180">
        <v>35297.620000000003</v>
      </c>
      <c r="BN427" s="181"/>
      <c r="BO427" s="181"/>
      <c r="BP427" s="180">
        <v>170000</v>
      </c>
      <c r="BQ427" s="181"/>
      <c r="BR427" s="181"/>
    </row>
    <row r="428" spans="1:70" ht="11.25" hidden="1" customHeight="1" outlineLevel="2" x14ac:dyDescent="0.2">
      <c r="A428" s="184" t="s">
        <v>599</v>
      </c>
      <c r="B428" s="179">
        <v>57</v>
      </c>
      <c r="C428" s="179">
        <v>615.6</v>
      </c>
      <c r="D428" s="180">
        <v>65111.82</v>
      </c>
      <c r="E428" s="180">
        <v>356809.25</v>
      </c>
      <c r="F428" s="181"/>
      <c r="G428" s="180">
        <v>184125.96</v>
      </c>
      <c r="H428" s="181"/>
      <c r="I428" s="181"/>
      <c r="J428" s="181"/>
      <c r="K428" s="180">
        <v>5443.62</v>
      </c>
      <c r="L428" s="180">
        <v>29491.26</v>
      </c>
      <c r="M428" s="180">
        <v>18412.59</v>
      </c>
      <c r="N428" s="190">
        <v>14719.64</v>
      </c>
      <c r="O428" s="189"/>
      <c r="P428" s="180">
        <v>18412.59</v>
      </c>
      <c r="Q428" s="181"/>
      <c r="R428" s="181"/>
      <c r="S428" s="181"/>
      <c r="T428" s="181"/>
      <c r="U428" s="181"/>
      <c r="V428" s="180">
        <v>10274.219999999999</v>
      </c>
      <c r="W428" s="180">
        <v>5146.88</v>
      </c>
      <c r="X428" s="181"/>
      <c r="Y428" s="189"/>
      <c r="Z428" s="189"/>
      <c r="AA428" s="180">
        <v>46031.49</v>
      </c>
      <c r="AB428" s="181"/>
      <c r="AC428" s="181"/>
      <c r="AD428" s="181"/>
      <c r="AE428" s="181"/>
      <c r="AF428" s="181"/>
      <c r="AG428" s="180">
        <v>24751</v>
      </c>
      <c r="AH428" s="189"/>
      <c r="AI428" s="181"/>
      <c r="AJ428" s="180">
        <v>56310.25</v>
      </c>
      <c r="AK428" s="181"/>
      <c r="AL428" s="180">
        <v>1000</v>
      </c>
      <c r="AM428" s="180">
        <v>15112.84</v>
      </c>
      <c r="AN428" s="181"/>
      <c r="AO428" s="181"/>
      <c r="AP428" s="181"/>
      <c r="AQ428" s="181"/>
      <c r="AR428" s="181"/>
      <c r="AS428" s="180">
        <v>3324.47</v>
      </c>
      <c r="AT428" s="180">
        <v>1192</v>
      </c>
      <c r="AU428" s="181"/>
      <c r="AV428" s="181"/>
      <c r="AW428" s="181"/>
      <c r="AX428" s="181"/>
      <c r="AY428" s="181"/>
      <c r="AZ428" s="181"/>
      <c r="BA428" s="180">
        <v>35680.94</v>
      </c>
      <c r="BB428" s="180">
        <v>299175.65000000002</v>
      </c>
      <c r="BC428" s="180">
        <v>276899.75</v>
      </c>
      <c r="BD428" s="180">
        <v>22275.9</v>
      </c>
      <c r="BE428" s="181"/>
      <c r="BF428" s="181"/>
      <c r="BG428" s="180">
        <v>66435.17</v>
      </c>
      <c r="BH428" s="180">
        <v>35860.19</v>
      </c>
      <c r="BI428" s="180">
        <v>5353</v>
      </c>
      <c r="BJ428" s="180">
        <v>19267.189999999999</v>
      </c>
      <c r="BK428" s="180">
        <v>11240</v>
      </c>
      <c r="BL428" s="180">
        <v>205680.94</v>
      </c>
      <c r="BM428" s="180">
        <v>35680.94</v>
      </c>
      <c r="BN428" s="181"/>
      <c r="BO428" s="181"/>
      <c r="BP428" s="180">
        <v>170000</v>
      </c>
      <c r="BQ428" s="181"/>
      <c r="BR428" s="181"/>
    </row>
    <row r="429" spans="1:70" ht="11.25" hidden="1" customHeight="1" outlineLevel="2" x14ac:dyDescent="0.2">
      <c r="A429" s="184" t="s">
        <v>600</v>
      </c>
      <c r="B429" s="179">
        <v>40</v>
      </c>
      <c r="C429" s="179">
        <v>432</v>
      </c>
      <c r="D429" s="180">
        <v>5723.76</v>
      </c>
      <c r="E429" s="180">
        <v>305787.44</v>
      </c>
      <c r="F429" s="181"/>
      <c r="G429" s="180">
        <v>129211.2</v>
      </c>
      <c r="H429" s="181"/>
      <c r="I429" s="181"/>
      <c r="J429" s="181"/>
      <c r="K429" s="180">
        <v>4845.42</v>
      </c>
      <c r="L429" s="180">
        <v>16271.04</v>
      </c>
      <c r="M429" s="180">
        <v>12921.18</v>
      </c>
      <c r="N429" s="190">
        <v>28877.48</v>
      </c>
      <c r="O429" s="189"/>
      <c r="P429" s="180">
        <v>12921.18</v>
      </c>
      <c r="Q429" s="181"/>
      <c r="R429" s="181"/>
      <c r="S429" s="181"/>
      <c r="T429" s="181"/>
      <c r="U429" s="181"/>
      <c r="V429" s="180">
        <v>7210.48</v>
      </c>
      <c r="W429" s="180">
        <v>3603.77</v>
      </c>
      <c r="X429" s="181"/>
      <c r="Y429" s="189"/>
      <c r="Z429" s="189"/>
      <c r="AA429" s="180">
        <v>32302.94</v>
      </c>
      <c r="AB429" s="180">
        <v>57622.75</v>
      </c>
      <c r="AC429" s="181"/>
      <c r="AD429" s="181"/>
      <c r="AE429" s="181"/>
      <c r="AF429" s="181"/>
      <c r="AG429" s="181"/>
      <c r="AH429" s="189"/>
      <c r="AI429" s="181"/>
      <c r="AJ429" s="180">
        <v>103071.99</v>
      </c>
      <c r="AK429" s="181"/>
      <c r="AL429" s="181"/>
      <c r="AM429" s="180">
        <v>9394.14</v>
      </c>
      <c r="AN429" s="181"/>
      <c r="AO429" s="181"/>
      <c r="AP429" s="181"/>
      <c r="AQ429" s="181"/>
      <c r="AR429" s="181"/>
      <c r="AS429" s="180">
        <v>2205.11</v>
      </c>
      <c r="AT429" s="179">
        <v>894</v>
      </c>
      <c r="AU429" s="181"/>
      <c r="AV429" s="181"/>
      <c r="AW429" s="181"/>
      <c r="AX429" s="180">
        <v>60000</v>
      </c>
      <c r="AY429" s="181"/>
      <c r="AZ429" s="181"/>
      <c r="BA429" s="180">
        <v>30578.74</v>
      </c>
      <c r="BB429" s="180">
        <v>208439.21</v>
      </c>
      <c r="BC429" s="180">
        <v>153545.20000000001</v>
      </c>
      <c r="BD429" s="180">
        <v>54894.01</v>
      </c>
      <c r="BE429" s="181"/>
      <c r="BF429" s="181"/>
      <c r="BG429" s="181"/>
      <c r="BH429" s="180">
        <v>29491.43</v>
      </c>
      <c r="BI429" s="180">
        <v>4417</v>
      </c>
      <c r="BJ429" s="180">
        <v>15442.43</v>
      </c>
      <c r="BK429" s="180">
        <v>9632</v>
      </c>
      <c r="BL429" s="180">
        <v>200578.74</v>
      </c>
      <c r="BM429" s="180">
        <v>30578.74</v>
      </c>
      <c r="BN429" s="181"/>
      <c r="BO429" s="181"/>
      <c r="BP429" s="180">
        <v>170000</v>
      </c>
      <c r="BQ429" s="180">
        <v>11267.28</v>
      </c>
      <c r="BR429" s="180">
        <v>11267.28</v>
      </c>
    </row>
    <row r="430" spans="1:70" ht="11.25" hidden="1" customHeight="1" outlineLevel="2" x14ac:dyDescent="0.2">
      <c r="A430" s="184" t="s">
        <v>601</v>
      </c>
      <c r="B430" s="179">
        <v>55</v>
      </c>
      <c r="C430" s="179">
        <v>594</v>
      </c>
      <c r="D430" s="180">
        <v>34785.33</v>
      </c>
      <c r="E430" s="180">
        <v>323849.45</v>
      </c>
      <c r="F430" s="181"/>
      <c r="G430" s="180">
        <v>177665.4</v>
      </c>
      <c r="H430" s="181"/>
      <c r="I430" s="181"/>
      <c r="J430" s="181"/>
      <c r="K430" s="180">
        <v>3230.28</v>
      </c>
      <c r="L430" s="180">
        <v>23389.62</v>
      </c>
      <c r="M430" s="180">
        <v>17766.54</v>
      </c>
      <c r="N430" s="189"/>
      <c r="O430" s="189"/>
      <c r="P430" s="180">
        <v>17766.54</v>
      </c>
      <c r="Q430" s="181"/>
      <c r="R430" s="181"/>
      <c r="S430" s="181"/>
      <c r="T430" s="181"/>
      <c r="U430" s="181"/>
      <c r="V430" s="180">
        <v>9913.7199999999993</v>
      </c>
      <c r="W430" s="180">
        <v>4950</v>
      </c>
      <c r="X430" s="181"/>
      <c r="Y430" s="189"/>
      <c r="Z430" s="189"/>
      <c r="AA430" s="180">
        <v>44416.35</v>
      </c>
      <c r="AB430" s="181"/>
      <c r="AC430" s="181"/>
      <c r="AD430" s="181"/>
      <c r="AE430" s="181"/>
      <c r="AF430" s="181"/>
      <c r="AG430" s="180">
        <v>24751</v>
      </c>
      <c r="AH430" s="189"/>
      <c r="AI430" s="181"/>
      <c r="AJ430" s="180">
        <v>49209.440000000002</v>
      </c>
      <c r="AK430" s="181"/>
      <c r="AL430" s="179">
        <v>500</v>
      </c>
      <c r="AM430" s="180">
        <v>11958.59</v>
      </c>
      <c r="AN430" s="181"/>
      <c r="AO430" s="181"/>
      <c r="AP430" s="181"/>
      <c r="AQ430" s="181"/>
      <c r="AR430" s="181"/>
      <c r="AS430" s="180">
        <v>3173.89</v>
      </c>
      <c r="AT430" s="180">
        <v>1192</v>
      </c>
      <c r="AU430" s="181"/>
      <c r="AV430" s="181"/>
      <c r="AW430" s="181"/>
      <c r="AX430" s="181"/>
      <c r="AY430" s="181"/>
      <c r="AZ430" s="181"/>
      <c r="BA430" s="180">
        <v>32384.959999999999</v>
      </c>
      <c r="BB430" s="180">
        <v>242490.17</v>
      </c>
      <c r="BC430" s="180">
        <v>220214.27</v>
      </c>
      <c r="BD430" s="180">
        <v>22275.9</v>
      </c>
      <c r="BE430" s="181"/>
      <c r="BF430" s="181"/>
      <c r="BG430" s="180">
        <v>66935.17</v>
      </c>
      <c r="BH430" s="180">
        <v>32547.13</v>
      </c>
      <c r="BI430" s="180">
        <v>4858</v>
      </c>
      <c r="BJ430" s="180">
        <v>17487.13</v>
      </c>
      <c r="BK430" s="180">
        <v>10202</v>
      </c>
      <c r="BL430" s="180">
        <v>202384.96</v>
      </c>
      <c r="BM430" s="180">
        <v>32384.959999999999</v>
      </c>
      <c r="BN430" s="181"/>
      <c r="BO430" s="181"/>
      <c r="BP430" s="180">
        <v>170000</v>
      </c>
      <c r="BQ430" s="181"/>
      <c r="BR430" s="181"/>
    </row>
    <row r="431" spans="1:70" ht="11.25" hidden="1" customHeight="1" outlineLevel="2" x14ac:dyDescent="0.2">
      <c r="A431" s="184" t="s">
        <v>602</v>
      </c>
      <c r="B431" s="179">
        <v>51</v>
      </c>
      <c r="C431" s="179">
        <v>550.79999999999995</v>
      </c>
      <c r="D431" s="180">
        <v>56211.02</v>
      </c>
      <c r="E431" s="180">
        <v>356070.54</v>
      </c>
      <c r="F431" s="181"/>
      <c r="G431" s="180">
        <v>180155.66</v>
      </c>
      <c r="H431" s="181"/>
      <c r="I431" s="181"/>
      <c r="J431" s="181"/>
      <c r="K431" s="180">
        <v>5298.69</v>
      </c>
      <c r="L431" s="180">
        <v>27801.79</v>
      </c>
      <c r="M431" s="180">
        <v>18015.57</v>
      </c>
      <c r="N431" s="190">
        <v>26361.18</v>
      </c>
      <c r="O431" s="189"/>
      <c r="P431" s="180">
        <v>18015.57</v>
      </c>
      <c r="Q431" s="181"/>
      <c r="R431" s="181"/>
      <c r="S431" s="181"/>
      <c r="T431" s="181"/>
      <c r="U431" s="181"/>
      <c r="V431" s="180">
        <v>3747.24</v>
      </c>
      <c r="W431" s="180">
        <v>4569.92</v>
      </c>
      <c r="X431" s="181"/>
      <c r="Y431" s="189"/>
      <c r="Z431" s="189"/>
      <c r="AA431" s="180">
        <v>45038.92</v>
      </c>
      <c r="AB431" s="181"/>
      <c r="AC431" s="181"/>
      <c r="AD431" s="181"/>
      <c r="AE431" s="181"/>
      <c r="AF431" s="181"/>
      <c r="AG431" s="180">
        <v>27066</v>
      </c>
      <c r="AH431" s="189"/>
      <c r="AI431" s="181"/>
      <c r="AJ431" s="180">
        <v>55124.63</v>
      </c>
      <c r="AK431" s="181"/>
      <c r="AL431" s="180">
        <v>1000</v>
      </c>
      <c r="AM431" s="180">
        <v>14134.46</v>
      </c>
      <c r="AN431" s="181"/>
      <c r="AO431" s="181"/>
      <c r="AP431" s="181"/>
      <c r="AQ431" s="181"/>
      <c r="AR431" s="181"/>
      <c r="AS431" s="180">
        <v>3191.11</v>
      </c>
      <c r="AT431" s="180">
        <v>1192</v>
      </c>
      <c r="AU431" s="181"/>
      <c r="AV431" s="181"/>
      <c r="AW431" s="181"/>
      <c r="AX431" s="181"/>
      <c r="AY431" s="181"/>
      <c r="AZ431" s="181"/>
      <c r="BA431" s="180">
        <v>35607.06</v>
      </c>
      <c r="BB431" s="180">
        <v>305060.76</v>
      </c>
      <c r="BC431" s="180">
        <v>280701.36</v>
      </c>
      <c r="BD431" s="180">
        <v>24359.4</v>
      </c>
      <c r="BE431" s="181"/>
      <c r="BF431" s="181"/>
      <c r="BG431" s="180">
        <v>52096.17</v>
      </c>
      <c r="BH431" s="180">
        <v>35785.019999999997</v>
      </c>
      <c r="BI431" s="180">
        <v>5341</v>
      </c>
      <c r="BJ431" s="180">
        <v>19228.02</v>
      </c>
      <c r="BK431" s="180">
        <v>11216</v>
      </c>
      <c r="BL431" s="180">
        <v>205607.06</v>
      </c>
      <c r="BM431" s="180">
        <v>35607.06</v>
      </c>
      <c r="BN431" s="181"/>
      <c r="BO431" s="181"/>
      <c r="BP431" s="180">
        <v>170000</v>
      </c>
      <c r="BQ431" s="181"/>
      <c r="BR431" s="181"/>
    </row>
    <row r="432" spans="1:70" ht="11.25" hidden="1" customHeight="1" outlineLevel="2" x14ac:dyDescent="0.2">
      <c r="A432" s="184" t="s">
        <v>603</v>
      </c>
      <c r="B432" s="179">
        <v>56</v>
      </c>
      <c r="C432" s="179">
        <v>604.79999999999995</v>
      </c>
      <c r="D432" s="180">
        <v>65111.82</v>
      </c>
      <c r="E432" s="180">
        <v>361021.79</v>
      </c>
      <c r="F432" s="181"/>
      <c r="G432" s="180">
        <v>122750.64</v>
      </c>
      <c r="H432" s="181"/>
      <c r="I432" s="181"/>
      <c r="J432" s="181"/>
      <c r="K432" s="180">
        <v>5443.62</v>
      </c>
      <c r="L432" s="180">
        <v>19321.86</v>
      </c>
      <c r="M432" s="180">
        <v>12275.07</v>
      </c>
      <c r="N432" s="190">
        <v>19691.419999999998</v>
      </c>
      <c r="O432" s="189"/>
      <c r="P432" s="180">
        <v>12275.07</v>
      </c>
      <c r="Q432" s="181"/>
      <c r="R432" s="180">
        <v>59034.09</v>
      </c>
      <c r="S432" s="180">
        <v>29517.05</v>
      </c>
      <c r="T432" s="181"/>
      <c r="U432" s="181"/>
      <c r="V432" s="180">
        <v>6849.49</v>
      </c>
      <c r="W432" s="180">
        <v>3424.82</v>
      </c>
      <c r="X432" s="181"/>
      <c r="Y432" s="189"/>
      <c r="Z432" s="190">
        <v>15000</v>
      </c>
      <c r="AA432" s="180">
        <v>30687.66</v>
      </c>
      <c r="AB432" s="181"/>
      <c r="AC432" s="181"/>
      <c r="AD432" s="181"/>
      <c r="AE432" s="181"/>
      <c r="AF432" s="181"/>
      <c r="AG432" s="180">
        <v>24751</v>
      </c>
      <c r="AH432" s="189"/>
      <c r="AI432" s="181"/>
      <c r="AJ432" s="180">
        <v>56680.45</v>
      </c>
      <c r="AK432" s="181"/>
      <c r="AL432" s="180">
        <v>1000</v>
      </c>
      <c r="AM432" s="180">
        <v>15491.96</v>
      </c>
      <c r="AN432" s="181"/>
      <c r="AO432" s="181"/>
      <c r="AP432" s="181"/>
      <c r="AQ432" s="181"/>
      <c r="AR432" s="181"/>
      <c r="AS432" s="180">
        <v>2894.31</v>
      </c>
      <c r="AT432" s="180">
        <v>1192</v>
      </c>
      <c r="AU432" s="181"/>
      <c r="AV432" s="181"/>
      <c r="AW432" s="181"/>
      <c r="AX432" s="181"/>
      <c r="AY432" s="181"/>
      <c r="AZ432" s="181"/>
      <c r="BA432" s="180">
        <v>36102.18</v>
      </c>
      <c r="BB432" s="180">
        <v>304548.32</v>
      </c>
      <c r="BC432" s="180">
        <v>192718.42</v>
      </c>
      <c r="BD432" s="180">
        <v>111829.9</v>
      </c>
      <c r="BE432" s="181"/>
      <c r="BF432" s="181"/>
      <c r="BG432" s="180">
        <v>64904.84</v>
      </c>
      <c r="BH432" s="180">
        <v>37515.230000000003</v>
      </c>
      <c r="BI432" s="180">
        <v>5416</v>
      </c>
      <c r="BJ432" s="180">
        <v>20272.23</v>
      </c>
      <c r="BK432" s="180">
        <v>11827</v>
      </c>
      <c r="BL432" s="180">
        <v>206102.18</v>
      </c>
      <c r="BM432" s="180">
        <v>36102.18</v>
      </c>
      <c r="BN432" s="181"/>
      <c r="BO432" s="181"/>
      <c r="BP432" s="180">
        <v>170000</v>
      </c>
      <c r="BQ432" s="181"/>
      <c r="BR432" s="181"/>
    </row>
    <row r="433" spans="1:70" ht="11.25" hidden="1" customHeight="1" outlineLevel="2" x14ac:dyDescent="0.2">
      <c r="A433" s="184" t="s">
        <v>604</v>
      </c>
      <c r="B433" s="179">
        <v>55</v>
      </c>
      <c r="C433" s="179">
        <v>594</v>
      </c>
      <c r="D433" s="180">
        <v>48703.02</v>
      </c>
      <c r="E433" s="180">
        <v>347033.49</v>
      </c>
      <c r="F433" s="181"/>
      <c r="G433" s="180">
        <v>151895.95000000001</v>
      </c>
      <c r="H433" s="181"/>
      <c r="I433" s="181"/>
      <c r="J433" s="181"/>
      <c r="K433" s="180">
        <v>5298.69</v>
      </c>
      <c r="L433" s="180">
        <v>24465.59</v>
      </c>
      <c r="M433" s="180">
        <v>15189.59</v>
      </c>
      <c r="N433" s="189"/>
      <c r="O433" s="189"/>
      <c r="P433" s="180">
        <v>15189.59</v>
      </c>
      <c r="Q433" s="181"/>
      <c r="R433" s="180">
        <v>52515</v>
      </c>
      <c r="S433" s="181"/>
      <c r="T433" s="180">
        <v>10486.8</v>
      </c>
      <c r="U433" s="181"/>
      <c r="V433" s="180">
        <v>3159.43</v>
      </c>
      <c r="W433" s="180">
        <v>3792.86</v>
      </c>
      <c r="X433" s="181"/>
      <c r="Y433" s="189"/>
      <c r="Z433" s="189"/>
      <c r="AA433" s="180">
        <v>37973.99</v>
      </c>
      <c r="AB433" s="181"/>
      <c r="AC433" s="181"/>
      <c r="AD433" s="181"/>
      <c r="AE433" s="181"/>
      <c r="AF433" s="181"/>
      <c r="AG433" s="180">
        <v>27066</v>
      </c>
      <c r="AH433" s="189"/>
      <c r="AI433" s="181"/>
      <c r="AJ433" s="180">
        <v>131378.29999999999</v>
      </c>
      <c r="AK433" s="181"/>
      <c r="AL433" s="180">
        <v>1000</v>
      </c>
      <c r="AM433" s="180">
        <v>14233.01</v>
      </c>
      <c r="AN433" s="181"/>
      <c r="AO433" s="180">
        <v>76990.460000000006</v>
      </c>
      <c r="AP433" s="181"/>
      <c r="AQ433" s="181"/>
      <c r="AR433" s="181"/>
      <c r="AS433" s="180">
        <v>3259.49</v>
      </c>
      <c r="AT433" s="180">
        <v>1192</v>
      </c>
      <c r="AU433" s="181"/>
      <c r="AV433" s="181"/>
      <c r="AW433" s="181"/>
      <c r="AX433" s="181"/>
      <c r="AY433" s="181"/>
      <c r="AZ433" s="181"/>
      <c r="BA433" s="180">
        <v>34703.339999999997</v>
      </c>
      <c r="BB433" s="180">
        <v>240818.25</v>
      </c>
      <c r="BC433" s="180">
        <v>170658.55</v>
      </c>
      <c r="BD433" s="180">
        <v>70159.7</v>
      </c>
      <c r="BE433" s="181"/>
      <c r="BF433" s="181"/>
      <c r="BG433" s="180">
        <v>23539.96</v>
      </c>
      <c r="BH433" s="180">
        <v>34876.370000000003</v>
      </c>
      <c r="BI433" s="180">
        <v>5205</v>
      </c>
      <c r="BJ433" s="180">
        <v>18739.37</v>
      </c>
      <c r="BK433" s="180">
        <v>10932</v>
      </c>
      <c r="BL433" s="180">
        <v>204703.34</v>
      </c>
      <c r="BM433" s="180">
        <v>34703.339999999997</v>
      </c>
      <c r="BN433" s="181"/>
      <c r="BO433" s="181"/>
      <c r="BP433" s="180">
        <v>170000</v>
      </c>
      <c r="BQ433" s="181"/>
      <c r="BR433" s="181"/>
    </row>
    <row r="434" spans="1:70" ht="11.25" hidden="1" customHeight="1" outlineLevel="2" x14ac:dyDescent="0.2">
      <c r="A434" s="184" t="s">
        <v>605</v>
      </c>
      <c r="B434" s="179">
        <v>62</v>
      </c>
      <c r="C434" s="179">
        <v>669.6</v>
      </c>
      <c r="D434" s="180">
        <v>74298.289999999994</v>
      </c>
      <c r="E434" s="180">
        <v>395197.07</v>
      </c>
      <c r="F434" s="181"/>
      <c r="G434" s="180">
        <v>219012.77</v>
      </c>
      <c r="H434" s="181"/>
      <c r="I434" s="181"/>
      <c r="J434" s="181"/>
      <c r="K434" s="180">
        <v>5952.85</v>
      </c>
      <c r="L434" s="180">
        <v>34474.230000000003</v>
      </c>
      <c r="M434" s="180">
        <v>21901.279999999999</v>
      </c>
      <c r="N434" s="189"/>
      <c r="O434" s="189"/>
      <c r="P434" s="180">
        <v>21901.279999999999</v>
      </c>
      <c r="Q434" s="181"/>
      <c r="R434" s="181"/>
      <c r="S434" s="181"/>
      <c r="T434" s="181"/>
      <c r="U434" s="181"/>
      <c r="V434" s="180">
        <v>4555.46</v>
      </c>
      <c r="W434" s="180">
        <v>5580</v>
      </c>
      <c r="X434" s="181"/>
      <c r="Y434" s="189"/>
      <c r="Z434" s="189"/>
      <c r="AA434" s="180">
        <v>54753.2</v>
      </c>
      <c r="AB434" s="181"/>
      <c r="AC434" s="181"/>
      <c r="AD434" s="181"/>
      <c r="AE434" s="181"/>
      <c r="AF434" s="181"/>
      <c r="AG434" s="180">
        <v>27066</v>
      </c>
      <c r="AH434" s="189"/>
      <c r="AI434" s="181"/>
      <c r="AJ434" s="180">
        <v>63115.38</v>
      </c>
      <c r="AK434" s="181"/>
      <c r="AL434" s="181"/>
      <c r="AM434" s="180">
        <v>18567.75</v>
      </c>
      <c r="AN434" s="181"/>
      <c r="AO434" s="181"/>
      <c r="AP434" s="181"/>
      <c r="AQ434" s="181"/>
      <c r="AR434" s="181"/>
      <c r="AS434" s="180">
        <v>3835.92</v>
      </c>
      <c r="AT434" s="180">
        <v>1192</v>
      </c>
      <c r="AU434" s="181"/>
      <c r="AV434" s="181"/>
      <c r="AW434" s="181"/>
      <c r="AX434" s="181"/>
      <c r="AY434" s="181"/>
      <c r="AZ434" s="181"/>
      <c r="BA434" s="180">
        <v>39519.71</v>
      </c>
      <c r="BB434" s="180">
        <v>325244.21000000002</v>
      </c>
      <c r="BC434" s="180">
        <v>300884.81</v>
      </c>
      <c r="BD434" s="180">
        <v>24359.4</v>
      </c>
      <c r="BE434" s="181"/>
      <c r="BF434" s="181"/>
      <c r="BG434" s="180">
        <v>81135.77</v>
      </c>
      <c r="BH434" s="180">
        <v>39717.360000000001</v>
      </c>
      <c r="BI434" s="180">
        <v>5928</v>
      </c>
      <c r="BJ434" s="180">
        <v>21340.36</v>
      </c>
      <c r="BK434" s="180">
        <v>12449</v>
      </c>
      <c r="BL434" s="180">
        <v>209519.71</v>
      </c>
      <c r="BM434" s="180">
        <v>39519.71</v>
      </c>
      <c r="BN434" s="181"/>
      <c r="BO434" s="181"/>
      <c r="BP434" s="180">
        <v>170000</v>
      </c>
      <c r="BQ434" s="181"/>
      <c r="BR434" s="181"/>
    </row>
    <row r="435" spans="1:70" ht="11.25" hidden="1" customHeight="1" outlineLevel="2" x14ac:dyDescent="0.2">
      <c r="A435" s="184" t="s">
        <v>606</v>
      </c>
      <c r="B435" s="179">
        <v>36</v>
      </c>
      <c r="C435" s="179">
        <v>388.8</v>
      </c>
      <c r="D435" s="180">
        <v>15626.87</v>
      </c>
      <c r="E435" s="180">
        <v>312861.58</v>
      </c>
      <c r="F435" s="181"/>
      <c r="G435" s="180">
        <v>56519.43</v>
      </c>
      <c r="H435" s="181"/>
      <c r="I435" s="181"/>
      <c r="J435" s="181"/>
      <c r="K435" s="180">
        <v>1766.23</v>
      </c>
      <c r="L435" s="180">
        <v>8896.58</v>
      </c>
      <c r="M435" s="180">
        <v>5651.95</v>
      </c>
      <c r="N435" s="190">
        <v>74448.009999999995</v>
      </c>
      <c r="O435" s="189"/>
      <c r="P435" s="180">
        <v>5651.95</v>
      </c>
      <c r="Q435" s="181"/>
      <c r="R435" s="180">
        <v>72849.67</v>
      </c>
      <c r="S435" s="180">
        <v>31221.29</v>
      </c>
      <c r="T435" s="181"/>
      <c r="U435" s="181"/>
      <c r="V435" s="180">
        <v>1175.6099999999999</v>
      </c>
      <c r="W435" s="180">
        <v>1485</v>
      </c>
      <c r="X435" s="181"/>
      <c r="Y435" s="189"/>
      <c r="Z435" s="189"/>
      <c r="AA435" s="180">
        <v>14129.86</v>
      </c>
      <c r="AB435" s="181"/>
      <c r="AC435" s="181"/>
      <c r="AD435" s="181"/>
      <c r="AE435" s="181"/>
      <c r="AF435" s="181"/>
      <c r="AG435" s="180">
        <v>39066</v>
      </c>
      <c r="AH435" s="189"/>
      <c r="AI435" s="181"/>
      <c r="AJ435" s="180">
        <v>78691.570000000007</v>
      </c>
      <c r="AK435" s="181"/>
      <c r="AL435" s="181"/>
      <c r="AM435" s="180">
        <v>12971.61</v>
      </c>
      <c r="AN435" s="181"/>
      <c r="AO435" s="181"/>
      <c r="AP435" s="181"/>
      <c r="AQ435" s="181"/>
      <c r="AR435" s="181"/>
      <c r="AS435" s="180">
        <v>1783.6</v>
      </c>
      <c r="AT435" s="179">
        <v>894</v>
      </c>
      <c r="AU435" s="181"/>
      <c r="AV435" s="181"/>
      <c r="AW435" s="181"/>
      <c r="AX435" s="180">
        <v>31756.2</v>
      </c>
      <c r="AY435" s="181"/>
      <c r="AZ435" s="181"/>
      <c r="BA435" s="180">
        <v>31286.16</v>
      </c>
      <c r="BB435" s="180">
        <v>249796.88</v>
      </c>
      <c r="BC435" s="180">
        <v>127177.48</v>
      </c>
      <c r="BD435" s="180">
        <v>122619.4</v>
      </c>
      <c r="BE435" s="181"/>
      <c r="BF435" s="181"/>
      <c r="BG435" s="181"/>
      <c r="BH435" s="180">
        <v>33965.21</v>
      </c>
      <c r="BI435" s="180">
        <v>4693</v>
      </c>
      <c r="BJ435" s="180">
        <v>18487.21</v>
      </c>
      <c r="BK435" s="180">
        <v>10785</v>
      </c>
      <c r="BL435" s="180">
        <v>183145.56</v>
      </c>
      <c r="BM435" s="180">
        <v>31286.16</v>
      </c>
      <c r="BN435" s="181"/>
      <c r="BO435" s="181"/>
      <c r="BP435" s="180">
        <v>151859.4</v>
      </c>
      <c r="BQ435" s="181"/>
      <c r="BR435" s="181"/>
    </row>
    <row r="436" spans="1:70" ht="11.25" hidden="1" customHeight="1" outlineLevel="2" x14ac:dyDescent="0.2">
      <c r="A436" s="184" t="s">
        <v>453</v>
      </c>
      <c r="B436" s="179">
        <v>74</v>
      </c>
      <c r="C436" s="179">
        <v>592</v>
      </c>
      <c r="D436" s="180">
        <v>71142.64</v>
      </c>
      <c r="E436" s="180">
        <v>345273.95</v>
      </c>
      <c r="F436" s="181"/>
      <c r="G436" s="180">
        <v>193631.35999999999</v>
      </c>
      <c r="H436" s="181"/>
      <c r="I436" s="181"/>
      <c r="J436" s="181"/>
      <c r="K436" s="181"/>
      <c r="L436" s="181"/>
      <c r="M436" s="180">
        <v>19363.14</v>
      </c>
      <c r="N436" s="189"/>
      <c r="O436" s="189"/>
      <c r="P436" s="180">
        <v>19363.14</v>
      </c>
      <c r="Q436" s="181"/>
      <c r="R436" s="181"/>
      <c r="S436" s="181"/>
      <c r="T436" s="181"/>
      <c r="U436" s="181"/>
      <c r="V436" s="180">
        <v>71856.600000000006</v>
      </c>
      <c r="W436" s="180">
        <v>5080.91</v>
      </c>
      <c r="X436" s="181"/>
      <c r="Y436" s="189"/>
      <c r="Z436" s="189"/>
      <c r="AA436" s="180">
        <v>35978.800000000003</v>
      </c>
      <c r="AB436" s="181"/>
      <c r="AC436" s="181"/>
      <c r="AD436" s="181"/>
      <c r="AE436" s="181"/>
      <c r="AF436" s="181"/>
      <c r="AG436" s="181"/>
      <c r="AH436" s="189"/>
      <c r="AI436" s="181"/>
      <c r="AJ436" s="180">
        <v>53194.46</v>
      </c>
      <c r="AK436" s="181"/>
      <c r="AL436" s="181"/>
      <c r="AM436" s="180">
        <v>14074.65</v>
      </c>
      <c r="AN436" s="181"/>
      <c r="AO436" s="181"/>
      <c r="AP436" s="181"/>
      <c r="AQ436" s="181"/>
      <c r="AR436" s="181"/>
      <c r="AS436" s="180">
        <v>3400.41</v>
      </c>
      <c r="AT436" s="180">
        <v>1192</v>
      </c>
      <c r="AU436" s="181"/>
      <c r="AV436" s="181"/>
      <c r="AW436" s="181"/>
      <c r="AX436" s="181"/>
      <c r="AY436" s="181"/>
      <c r="AZ436" s="181"/>
      <c r="BA436" s="180">
        <v>34527.4</v>
      </c>
      <c r="BB436" s="180">
        <v>295850.15000000002</v>
      </c>
      <c r="BC436" s="180">
        <v>295850.15000000002</v>
      </c>
      <c r="BD436" s="181"/>
      <c r="BE436" s="181"/>
      <c r="BF436" s="181"/>
      <c r="BG436" s="180">
        <v>67371.98</v>
      </c>
      <c r="BH436" s="180">
        <v>34699.919999999998</v>
      </c>
      <c r="BI436" s="180">
        <v>5179</v>
      </c>
      <c r="BJ436" s="180">
        <v>18644.919999999998</v>
      </c>
      <c r="BK436" s="180">
        <v>10876</v>
      </c>
      <c r="BL436" s="180">
        <v>204527.4</v>
      </c>
      <c r="BM436" s="180">
        <v>34527.4</v>
      </c>
      <c r="BN436" s="181"/>
      <c r="BO436" s="181"/>
      <c r="BP436" s="180">
        <v>170000</v>
      </c>
      <c r="BQ436" s="181"/>
      <c r="BR436" s="181"/>
    </row>
    <row r="437" spans="1:70" ht="11.25" hidden="1" customHeight="1" outlineLevel="2" x14ac:dyDescent="0.2">
      <c r="A437" s="184" t="s">
        <v>607</v>
      </c>
      <c r="B437" s="179">
        <v>60</v>
      </c>
      <c r="C437" s="179">
        <v>648</v>
      </c>
      <c r="D437" s="180">
        <v>52344.24</v>
      </c>
      <c r="E437" s="180">
        <v>357952.14</v>
      </c>
      <c r="F437" s="181"/>
      <c r="G437" s="180">
        <v>193816.8</v>
      </c>
      <c r="H437" s="181"/>
      <c r="I437" s="181"/>
      <c r="J437" s="181"/>
      <c r="K437" s="180">
        <v>5443.62</v>
      </c>
      <c r="L437" s="180">
        <v>30508.2</v>
      </c>
      <c r="M437" s="180">
        <v>19381.68</v>
      </c>
      <c r="N437" s="189"/>
      <c r="O437" s="189"/>
      <c r="P437" s="180">
        <v>19381.68</v>
      </c>
      <c r="Q437" s="181"/>
      <c r="R437" s="181"/>
      <c r="S437" s="181"/>
      <c r="T437" s="181"/>
      <c r="U437" s="181"/>
      <c r="V437" s="180">
        <v>10814.96</v>
      </c>
      <c r="W437" s="180">
        <v>5400</v>
      </c>
      <c r="X437" s="181"/>
      <c r="Y437" s="189"/>
      <c r="Z437" s="189"/>
      <c r="AA437" s="180">
        <v>48454.2</v>
      </c>
      <c r="AB437" s="181"/>
      <c r="AC437" s="181"/>
      <c r="AD437" s="181"/>
      <c r="AE437" s="181"/>
      <c r="AF437" s="181"/>
      <c r="AG437" s="180">
        <v>24751</v>
      </c>
      <c r="AH437" s="189"/>
      <c r="AI437" s="181"/>
      <c r="AJ437" s="180">
        <v>99292.69</v>
      </c>
      <c r="AK437" s="181"/>
      <c r="AL437" s="180">
        <v>1000</v>
      </c>
      <c r="AM437" s="180">
        <v>15215.7</v>
      </c>
      <c r="AN437" s="181"/>
      <c r="AO437" s="181"/>
      <c r="AP437" s="181"/>
      <c r="AQ437" s="181"/>
      <c r="AR437" s="181"/>
      <c r="AS437" s="180">
        <v>3473.41</v>
      </c>
      <c r="AT437" s="180">
        <v>1192</v>
      </c>
      <c r="AU437" s="181"/>
      <c r="AV437" s="181"/>
      <c r="AW437" s="181"/>
      <c r="AX437" s="180">
        <v>33691.07</v>
      </c>
      <c r="AY437" s="180">
        <v>8925.2800000000007</v>
      </c>
      <c r="AZ437" s="181"/>
      <c r="BA437" s="180">
        <v>35795.230000000003</v>
      </c>
      <c r="BB437" s="180">
        <v>254770.99</v>
      </c>
      <c r="BC437" s="180">
        <v>232495.09</v>
      </c>
      <c r="BD437" s="180">
        <v>22275.9</v>
      </c>
      <c r="BE437" s="181"/>
      <c r="BF437" s="181"/>
      <c r="BG437" s="180">
        <v>56232.7</v>
      </c>
      <c r="BH437" s="180">
        <v>35974.910000000003</v>
      </c>
      <c r="BI437" s="180">
        <v>5370</v>
      </c>
      <c r="BJ437" s="180">
        <v>19328.91</v>
      </c>
      <c r="BK437" s="180">
        <v>11276</v>
      </c>
      <c r="BL437" s="180">
        <v>205795.23</v>
      </c>
      <c r="BM437" s="180">
        <v>35795.230000000003</v>
      </c>
      <c r="BN437" s="181"/>
      <c r="BO437" s="181"/>
      <c r="BP437" s="180">
        <v>170000</v>
      </c>
      <c r="BQ437" s="181"/>
      <c r="BR437" s="181"/>
    </row>
    <row r="438" spans="1:70" ht="11.25" hidden="1" customHeight="1" outlineLevel="2" x14ac:dyDescent="0.2">
      <c r="A438" s="184" t="s">
        <v>608</v>
      </c>
      <c r="B438" s="179">
        <v>58</v>
      </c>
      <c r="C438" s="179">
        <v>626.4</v>
      </c>
      <c r="D438" s="180">
        <v>64666.55</v>
      </c>
      <c r="E438" s="180">
        <v>347556.89</v>
      </c>
      <c r="F438" s="181"/>
      <c r="G438" s="180">
        <v>122750.64</v>
      </c>
      <c r="H438" s="181"/>
      <c r="I438" s="181"/>
      <c r="J438" s="181"/>
      <c r="K438" s="180">
        <v>2632.08</v>
      </c>
      <c r="L438" s="180">
        <v>19321.86</v>
      </c>
      <c r="M438" s="180">
        <v>12275.07</v>
      </c>
      <c r="N438" s="190">
        <v>14688.86</v>
      </c>
      <c r="O438" s="189"/>
      <c r="P438" s="180">
        <v>12275.07</v>
      </c>
      <c r="Q438" s="181"/>
      <c r="R438" s="180">
        <v>68551.05</v>
      </c>
      <c r="S438" s="180">
        <v>29379.02</v>
      </c>
      <c r="T438" s="181"/>
      <c r="U438" s="181"/>
      <c r="V438" s="180">
        <v>6849.49</v>
      </c>
      <c r="W438" s="180">
        <v>3395.09</v>
      </c>
      <c r="X438" s="181"/>
      <c r="Y438" s="189"/>
      <c r="Z438" s="189"/>
      <c r="AA438" s="180">
        <v>30687.66</v>
      </c>
      <c r="AB438" s="181"/>
      <c r="AC438" s="181"/>
      <c r="AD438" s="181"/>
      <c r="AE438" s="181"/>
      <c r="AF438" s="181"/>
      <c r="AG438" s="180">
        <v>24751</v>
      </c>
      <c r="AH438" s="189"/>
      <c r="AI438" s="181"/>
      <c r="AJ438" s="180">
        <v>54757.99</v>
      </c>
      <c r="AK438" s="181"/>
      <c r="AL438" s="181"/>
      <c r="AM438" s="180">
        <v>15856.65</v>
      </c>
      <c r="AN438" s="181"/>
      <c r="AO438" s="181"/>
      <c r="AP438" s="181"/>
      <c r="AQ438" s="181"/>
      <c r="AR438" s="181"/>
      <c r="AS438" s="180">
        <v>2953.65</v>
      </c>
      <c r="AT438" s="180">
        <v>1192</v>
      </c>
      <c r="AU438" s="181"/>
      <c r="AV438" s="181"/>
      <c r="AW438" s="181"/>
      <c r="AX438" s="181"/>
      <c r="AY438" s="181"/>
      <c r="AZ438" s="181"/>
      <c r="BA438" s="180">
        <v>34755.69</v>
      </c>
      <c r="BB438" s="180">
        <v>353601.76</v>
      </c>
      <c r="BC438" s="180">
        <v>247755.86</v>
      </c>
      <c r="BD438" s="180">
        <v>105845.9</v>
      </c>
      <c r="BE438" s="181"/>
      <c r="BF438" s="181"/>
      <c r="BG438" s="180">
        <v>3863.69</v>
      </c>
      <c r="BH438" s="180">
        <v>36426.83</v>
      </c>
      <c r="BI438" s="180">
        <v>5213</v>
      </c>
      <c r="BJ438" s="180">
        <v>19713.830000000002</v>
      </c>
      <c r="BK438" s="180">
        <v>11500</v>
      </c>
      <c r="BL438" s="180">
        <v>188990.33</v>
      </c>
      <c r="BM438" s="180">
        <v>34755.69</v>
      </c>
      <c r="BN438" s="181"/>
      <c r="BO438" s="181"/>
      <c r="BP438" s="180">
        <v>154234.64000000001</v>
      </c>
      <c r="BQ438" s="181"/>
      <c r="BR438" s="181"/>
    </row>
    <row r="439" spans="1:70" ht="11.25" hidden="1" customHeight="1" outlineLevel="2" x14ac:dyDescent="0.2">
      <c r="A439" s="184" t="s">
        <v>609</v>
      </c>
      <c r="B439" s="179">
        <v>93</v>
      </c>
      <c r="C439" s="179">
        <v>744</v>
      </c>
      <c r="D439" s="180">
        <v>81589.58</v>
      </c>
      <c r="E439" s="180">
        <v>613176.44999999995</v>
      </c>
      <c r="F439" s="181"/>
      <c r="G439" s="180">
        <v>225913.28</v>
      </c>
      <c r="H439" s="181"/>
      <c r="I439" s="180">
        <v>3793.32</v>
      </c>
      <c r="J439" s="181"/>
      <c r="K439" s="181"/>
      <c r="L439" s="181"/>
      <c r="M439" s="180">
        <v>22591.33</v>
      </c>
      <c r="N439" s="189"/>
      <c r="O439" s="189"/>
      <c r="P439" s="180">
        <v>22591.33</v>
      </c>
      <c r="Q439" s="181"/>
      <c r="R439" s="180">
        <v>149417.57999999999</v>
      </c>
      <c r="S439" s="181"/>
      <c r="T439" s="181"/>
      <c r="U439" s="181"/>
      <c r="V439" s="180">
        <v>93166.65</v>
      </c>
      <c r="W439" s="180">
        <v>4663.6400000000003</v>
      </c>
      <c r="X439" s="181"/>
      <c r="Y439" s="189"/>
      <c r="Z439" s="189"/>
      <c r="AA439" s="180">
        <v>56478.32</v>
      </c>
      <c r="AB439" s="181"/>
      <c r="AC439" s="181"/>
      <c r="AD439" s="181"/>
      <c r="AE439" s="181"/>
      <c r="AF439" s="181"/>
      <c r="AG439" s="180">
        <v>34561</v>
      </c>
      <c r="AH439" s="189"/>
      <c r="AI439" s="181"/>
      <c r="AJ439" s="180">
        <v>137489.87</v>
      </c>
      <c r="AK439" s="181"/>
      <c r="AL439" s="181"/>
      <c r="AM439" s="180">
        <v>38185.879999999997</v>
      </c>
      <c r="AN439" s="181"/>
      <c r="AO439" s="181"/>
      <c r="AP439" s="181"/>
      <c r="AQ439" s="181"/>
      <c r="AR439" s="181"/>
      <c r="AS439" s="180">
        <v>6064.32</v>
      </c>
      <c r="AT439" s="180">
        <v>1192</v>
      </c>
      <c r="AU439" s="181"/>
      <c r="AV439" s="181"/>
      <c r="AW439" s="181"/>
      <c r="AX439" s="180">
        <v>30730.02</v>
      </c>
      <c r="AY439" s="181"/>
      <c r="AZ439" s="181"/>
      <c r="BA439" s="180">
        <v>61317.65</v>
      </c>
      <c r="BB439" s="180">
        <v>515881.05</v>
      </c>
      <c r="BC439" s="180">
        <v>362608.4</v>
      </c>
      <c r="BD439" s="180">
        <v>153272.65</v>
      </c>
      <c r="BE439" s="181"/>
      <c r="BF439" s="181"/>
      <c r="BG439" s="180">
        <v>41395.11</v>
      </c>
      <c r="BH439" s="180">
        <v>61624.59</v>
      </c>
      <c r="BI439" s="180">
        <v>9198</v>
      </c>
      <c r="BJ439" s="180">
        <v>33111.589999999997</v>
      </c>
      <c r="BK439" s="180">
        <v>19315</v>
      </c>
      <c r="BL439" s="180">
        <v>231317.65</v>
      </c>
      <c r="BM439" s="180">
        <v>61317.65</v>
      </c>
      <c r="BN439" s="181"/>
      <c r="BO439" s="181"/>
      <c r="BP439" s="180">
        <v>170000</v>
      </c>
      <c r="BQ439" s="181"/>
      <c r="BR439" s="181"/>
    </row>
    <row r="440" spans="1:70" ht="11.25" hidden="1" customHeight="1" outlineLevel="2" x14ac:dyDescent="0.2">
      <c r="A440" s="184" t="s">
        <v>610</v>
      </c>
      <c r="B440" s="179">
        <v>66</v>
      </c>
      <c r="C440" s="179">
        <v>712.8</v>
      </c>
      <c r="D440" s="180">
        <v>69519.58</v>
      </c>
      <c r="E440" s="180">
        <v>432912.03</v>
      </c>
      <c r="F440" s="181"/>
      <c r="G440" s="180">
        <v>162493.35</v>
      </c>
      <c r="H440" s="181"/>
      <c r="I440" s="181"/>
      <c r="J440" s="181"/>
      <c r="K440" s="180">
        <v>5952.85</v>
      </c>
      <c r="L440" s="180">
        <v>25577.65</v>
      </c>
      <c r="M440" s="180">
        <v>16249.34</v>
      </c>
      <c r="N440" s="190">
        <v>26239.68</v>
      </c>
      <c r="O440" s="189"/>
      <c r="P440" s="180">
        <v>16249.34</v>
      </c>
      <c r="Q440" s="181"/>
      <c r="R440" s="180">
        <v>104906.87</v>
      </c>
      <c r="S440" s="181"/>
      <c r="T440" s="181"/>
      <c r="U440" s="181"/>
      <c r="V440" s="180">
        <v>3379.86</v>
      </c>
      <c r="W440" s="180">
        <v>4173.75</v>
      </c>
      <c r="X440" s="181"/>
      <c r="Y440" s="189"/>
      <c r="Z440" s="189"/>
      <c r="AA440" s="180">
        <v>40623.339999999997</v>
      </c>
      <c r="AB440" s="181"/>
      <c r="AC440" s="181"/>
      <c r="AD440" s="181"/>
      <c r="AE440" s="181"/>
      <c r="AF440" s="181"/>
      <c r="AG440" s="180">
        <v>27066</v>
      </c>
      <c r="AH440" s="189"/>
      <c r="AI440" s="181"/>
      <c r="AJ440" s="180">
        <v>70417.17</v>
      </c>
      <c r="AK440" s="181"/>
      <c r="AL440" s="181"/>
      <c r="AM440" s="180">
        <v>21962.09</v>
      </c>
      <c r="AN440" s="181"/>
      <c r="AO440" s="181"/>
      <c r="AP440" s="181"/>
      <c r="AQ440" s="181"/>
      <c r="AR440" s="181"/>
      <c r="AS440" s="180">
        <v>3971.87</v>
      </c>
      <c r="AT440" s="180">
        <v>1192</v>
      </c>
      <c r="AU440" s="181"/>
      <c r="AV440" s="181"/>
      <c r="AW440" s="181"/>
      <c r="AX440" s="181"/>
      <c r="AY440" s="181"/>
      <c r="AZ440" s="181"/>
      <c r="BA440" s="180">
        <v>43291.21</v>
      </c>
      <c r="BB440" s="180">
        <v>400474.45</v>
      </c>
      <c r="BC440" s="180">
        <v>289326.43</v>
      </c>
      <c r="BD440" s="180">
        <v>111148.02</v>
      </c>
      <c r="BE440" s="181"/>
      <c r="BF440" s="181"/>
      <c r="BG440" s="180">
        <v>31539.99</v>
      </c>
      <c r="BH440" s="180">
        <v>43506.98</v>
      </c>
      <c r="BI440" s="180">
        <v>6493</v>
      </c>
      <c r="BJ440" s="180">
        <v>23376.98</v>
      </c>
      <c r="BK440" s="180">
        <v>13637</v>
      </c>
      <c r="BL440" s="180">
        <v>213291.21</v>
      </c>
      <c r="BM440" s="180">
        <v>43291.21</v>
      </c>
      <c r="BN440" s="181"/>
      <c r="BO440" s="181"/>
      <c r="BP440" s="180">
        <v>170000</v>
      </c>
      <c r="BQ440" s="181"/>
      <c r="BR440" s="181"/>
    </row>
    <row r="441" spans="1:70" ht="11.25" hidden="1" customHeight="1" outlineLevel="2" x14ac:dyDescent="0.2">
      <c r="A441" s="184" t="s">
        <v>611</v>
      </c>
      <c r="B441" s="179">
        <v>79</v>
      </c>
      <c r="C441" s="179">
        <v>632</v>
      </c>
      <c r="D441" s="180">
        <v>76725.13</v>
      </c>
      <c r="E441" s="180">
        <v>539851.81000000006</v>
      </c>
      <c r="F441" s="181"/>
      <c r="G441" s="180">
        <v>266375.36</v>
      </c>
      <c r="H441" s="181"/>
      <c r="I441" s="180">
        <v>3793.32</v>
      </c>
      <c r="J441" s="181"/>
      <c r="K441" s="181"/>
      <c r="L441" s="181"/>
      <c r="M441" s="180">
        <v>26637.54</v>
      </c>
      <c r="N441" s="189"/>
      <c r="O441" s="189"/>
      <c r="P441" s="180">
        <v>26637.54</v>
      </c>
      <c r="Q441" s="181"/>
      <c r="R441" s="181"/>
      <c r="S441" s="181"/>
      <c r="T441" s="181"/>
      <c r="U441" s="181"/>
      <c r="V441" s="180">
        <v>109853.21</v>
      </c>
      <c r="W441" s="180">
        <v>5400</v>
      </c>
      <c r="X441" s="181"/>
      <c r="Y441" s="189"/>
      <c r="Z441" s="189"/>
      <c r="AA441" s="180">
        <v>66593.84</v>
      </c>
      <c r="AB441" s="181"/>
      <c r="AC441" s="181"/>
      <c r="AD441" s="181"/>
      <c r="AE441" s="181"/>
      <c r="AF441" s="181"/>
      <c r="AG441" s="180">
        <v>34561</v>
      </c>
      <c r="AH441" s="189"/>
      <c r="AI441" s="181"/>
      <c r="AJ441" s="180">
        <v>128620.86</v>
      </c>
      <c r="AK441" s="181"/>
      <c r="AL441" s="179">
        <v>500</v>
      </c>
      <c r="AM441" s="180">
        <v>31586.67</v>
      </c>
      <c r="AN441" s="181"/>
      <c r="AO441" s="181"/>
      <c r="AP441" s="181"/>
      <c r="AQ441" s="181"/>
      <c r="AR441" s="181"/>
      <c r="AS441" s="180">
        <v>5331.08</v>
      </c>
      <c r="AT441" s="180">
        <v>1192</v>
      </c>
      <c r="AU441" s="181"/>
      <c r="AV441" s="181"/>
      <c r="AW441" s="181"/>
      <c r="AX441" s="180">
        <v>36025.93</v>
      </c>
      <c r="AY441" s="181"/>
      <c r="AZ441" s="181"/>
      <c r="BA441" s="180">
        <v>53985.18</v>
      </c>
      <c r="BB441" s="180">
        <v>384023.69</v>
      </c>
      <c r="BC441" s="180">
        <v>352918.79</v>
      </c>
      <c r="BD441" s="180">
        <v>31104.9</v>
      </c>
      <c r="BE441" s="181"/>
      <c r="BF441" s="181"/>
      <c r="BG441" s="180">
        <v>103932.39</v>
      </c>
      <c r="BH441" s="180">
        <v>54255.33</v>
      </c>
      <c r="BI441" s="180">
        <v>8098</v>
      </c>
      <c r="BJ441" s="180">
        <v>29152.33</v>
      </c>
      <c r="BK441" s="180">
        <v>17005</v>
      </c>
      <c r="BL441" s="180">
        <v>223985.18</v>
      </c>
      <c r="BM441" s="180">
        <v>53985.18</v>
      </c>
      <c r="BN441" s="181"/>
      <c r="BO441" s="181"/>
      <c r="BP441" s="180">
        <v>170000</v>
      </c>
      <c r="BQ441" s="181"/>
      <c r="BR441" s="181"/>
    </row>
    <row r="442" spans="1:70" ht="11.25" hidden="1" customHeight="1" outlineLevel="2" x14ac:dyDescent="0.2">
      <c r="A442" s="184" t="s">
        <v>612</v>
      </c>
      <c r="B442" s="179">
        <v>61</v>
      </c>
      <c r="C442" s="179">
        <v>658.8</v>
      </c>
      <c r="D442" s="180">
        <v>56663.88</v>
      </c>
      <c r="E442" s="180">
        <v>364341.98</v>
      </c>
      <c r="F442" s="181"/>
      <c r="G442" s="180">
        <v>197047.08</v>
      </c>
      <c r="H442" s="181"/>
      <c r="I442" s="181"/>
      <c r="J442" s="181"/>
      <c r="K442" s="180">
        <v>4845.42</v>
      </c>
      <c r="L442" s="180">
        <v>32542.080000000002</v>
      </c>
      <c r="M442" s="180">
        <v>19704.71</v>
      </c>
      <c r="N442" s="189"/>
      <c r="O442" s="189"/>
      <c r="P442" s="180">
        <v>19704.71</v>
      </c>
      <c r="Q442" s="181"/>
      <c r="R442" s="181"/>
      <c r="S442" s="181"/>
      <c r="T442" s="181"/>
      <c r="U442" s="181"/>
      <c r="V442" s="180">
        <v>10995.21</v>
      </c>
      <c r="W442" s="180">
        <v>5490</v>
      </c>
      <c r="X442" s="181"/>
      <c r="Y442" s="189"/>
      <c r="Z442" s="189"/>
      <c r="AA442" s="180">
        <v>49261.77</v>
      </c>
      <c r="AB442" s="181"/>
      <c r="AC442" s="181"/>
      <c r="AD442" s="181"/>
      <c r="AE442" s="181"/>
      <c r="AF442" s="181"/>
      <c r="AG442" s="180">
        <v>24751</v>
      </c>
      <c r="AH442" s="189"/>
      <c r="AI442" s="181"/>
      <c r="AJ442" s="180">
        <v>96242.21</v>
      </c>
      <c r="AK442" s="181"/>
      <c r="AL442" s="179">
        <v>500</v>
      </c>
      <c r="AM442" s="180">
        <v>15790.78</v>
      </c>
      <c r="AN442" s="181"/>
      <c r="AO442" s="181"/>
      <c r="AP442" s="181"/>
      <c r="AQ442" s="181"/>
      <c r="AR442" s="181"/>
      <c r="AS442" s="180">
        <v>3543.29</v>
      </c>
      <c r="AT442" s="180">
        <v>1192</v>
      </c>
      <c r="AU442" s="181"/>
      <c r="AV442" s="181"/>
      <c r="AW442" s="181"/>
      <c r="AX442" s="180">
        <v>38781.94</v>
      </c>
      <c r="AY442" s="181"/>
      <c r="AZ442" s="181"/>
      <c r="BA442" s="180">
        <v>36434.199999999997</v>
      </c>
      <c r="BB442" s="180">
        <v>262886.83</v>
      </c>
      <c r="BC442" s="180">
        <v>240610.93</v>
      </c>
      <c r="BD442" s="180">
        <v>22275.9</v>
      </c>
      <c r="BE442" s="181"/>
      <c r="BF442" s="181"/>
      <c r="BG442" s="180">
        <v>61876.82</v>
      </c>
      <c r="BH442" s="180">
        <v>36616.239999999998</v>
      </c>
      <c r="BI442" s="180">
        <v>5465</v>
      </c>
      <c r="BJ442" s="180">
        <v>19674.240000000002</v>
      </c>
      <c r="BK442" s="180">
        <v>11477</v>
      </c>
      <c r="BL442" s="180">
        <v>206434.2</v>
      </c>
      <c r="BM442" s="180">
        <v>36434.199999999997</v>
      </c>
      <c r="BN442" s="181"/>
      <c r="BO442" s="181"/>
      <c r="BP442" s="180">
        <v>170000</v>
      </c>
      <c r="BQ442" s="181"/>
      <c r="BR442" s="181"/>
    </row>
    <row r="443" spans="1:70" ht="11.25" hidden="1" customHeight="1" outlineLevel="2" x14ac:dyDescent="0.2">
      <c r="A443" s="184" t="s">
        <v>1100</v>
      </c>
      <c r="B443" s="179">
        <v>11</v>
      </c>
      <c r="C443" s="179">
        <v>88</v>
      </c>
      <c r="D443" s="181"/>
      <c r="E443" s="180">
        <v>93039.39</v>
      </c>
      <c r="F443" s="181"/>
      <c r="G443" s="180">
        <v>32622.48</v>
      </c>
      <c r="H443" s="181"/>
      <c r="I443" s="181"/>
      <c r="J443" s="181"/>
      <c r="K443" s="181"/>
      <c r="L443" s="181"/>
      <c r="M443" s="180">
        <v>3262.24</v>
      </c>
      <c r="N443" s="189"/>
      <c r="O443" s="189"/>
      <c r="P443" s="180">
        <v>3262.24</v>
      </c>
      <c r="Q443" s="181"/>
      <c r="R443" s="181"/>
      <c r="S443" s="181"/>
      <c r="T443" s="181"/>
      <c r="U443" s="181"/>
      <c r="V443" s="180">
        <v>14663.81</v>
      </c>
      <c r="W443" s="179">
        <v>675</v>
      </c>
      <c r="X443" s="181"/>
      <c r="Y443" s="189"/>
      <c r="Z443" s="189"/>
      <c r="AA443" s="180">
        <v>8155.62</v>
      </c>
      <c r="AB443" s="181"/>
      <c r="AC443" s="181"/>
      <c r="AD443" s="181"/>
      <c r="AE443" s="181"/>
      <c r="AF443" s="181"/>
      <c r="AG443" s="180">
        <v>30398</v>
      </c>
      <c r="AH443" s="189"/>
      <c r="AI443" s="181"/>
      <c r="AJ443" s="180">
        <v>15586.27</v>
      </c>
      <c r="AK443" s="181"/>
      <c r="AL443" s="181"/>
      <c r="AM443" s="180">
        <v>4123.55</v>
      </c>
      <c r="AN443" s="181"/>
      <c r="AO443" s="181"/>
      <c r="AP443" s="181"/>
      <c r="AQ443" s="181"/>
      <c r="AR443" s="181"/>
      <c r="AS443" s="179">
        <v>930.39</v>
      </c>
      <c r="AT443" s="179">
        <v>298</v>
      </c>
      <c r="AU443" s="181"/>
      <c r="AV443" s="181"/>
      <c r="AW443" s="181"/>
      <c r="AX443" s="181"/>
      <c r="AY443" s="181"/>
      <c r="AZ443" s="179">
        <v>930.39</v>
      </c>
      <c r="BA443" s="180">
        <v>9303.94</v>
      </c>
      <c r="BB443" s="180">
        <v>48712.58</v>
      </c>
      <c r="BC443" s="180">
        <v>21354.38</v>
      </c>
      <c r="BD443" s="180">
        <v>27358.2</v>
      </c>
      <c r="BE443" s="181"/>
      <c r="BF443" s="181"/>
      <c r="BG443" s="180">
        <v>50094.92</v>
      </c>
      <c r="BH443" s="180">
        <v>9350.8700000000008</v>
      </c>
      <c r="BI443" s="180">
        <v>1396</v>
      </c>
      <c r="BJ443" s="180">
        <v>5023.87</v>
      </c>
      <c r="BK443" s="180">
        <v>2931</v>
      </c>
      <c r="BL443" s="180">
        <v>51803.94</v>
      </c>
      <c r="BM443" s="180">
        <v>9303.94</v>
      </c>
      <c r="BN443" s="181"/>
      <c r="BO443" s="181"/>
      <c r="BP443" s="180">
        <v>42500</v>
      </c>
      <c r="BQ443" s="181"/>
      <c r="BR443" s="181"/>
    </row>
    <row r="444" spans="1:70" ht="11.25" hidden="1" customHeight="1" outlineLevel="2" x14ac:dyDescent="0.2">
      <c r="A444" s="184" t="s">
        <v>1104</v>
      </c>
      <c r="B444" s="179">
        <v>60</v>
      </c>
      <c r="C444" s="179">
        <v>648</v>
      </c>
      <c r="D444" s="180">
        <v>56053.64</v>
      </c>
      <c r="E444" s="180">
        <v>356755.74</v>
      </c>
      <c r="F444" s="181"/>
      <c r="G444" s="180">
        <v>193816.8</v>
      </c>
      <c r="H444" s="181"/>
      <c r="I444" s="181"/>
      <c r="J444" s="181"/>
      <c r="K444" s="180">
        <v>4247.22</v>
      </c>
      <c r="L444" s="180">
        <v>30508.2</v>
      </c>
      <c r="M444" s="180">
        <v>19381.68</v>
      </c>
      <c r="N444" s="189"/>
      <c r="O444" s="189"/>
      <c r="P444" s="180">
        <v>19381.68</v>
      </c>
      <c r="Q444" s="181"/>
      <c r="R444" s="181"/>
      <c r="S444" s="181"/>
      <c r="T444" s="181"/>
      <c r="U444" s="181"/>
      <c r="V444" s="180">
        <v>10814.96</v>
      </c>
      <c r="W444" s="180">
        <v>5400</v>
      </c>
      <c r="X444" s="181"/>
      <c r="Y444" s="189"/>
      <c r="Z444" s="189"/>
      <c r="AA444" s="180">
        <v>48454.2</v>
      </c>
      <c r="AB444" s="181"/>
      <c r="AC444" s="181"/>
      <c r="AD444" s="181"/>
      <c r="AE444" s="181"/>
      <c r="AF444" s="181"/>
      <c r="AG444" s="180">
        <v>24751</v>
      </c>
      <c r="AH444" s="189"/>
      <c r="AI444" s="181"/>
      <c r="AJ444" s="180">
        <v>56449.01</v>
      </c>
      <c r="AK444" s="181"/>
      <c r="AL444" s="180">
        <v>1000</v>
      </c>
      <c r="AM444" s="180">
        <v>15108.02</v>
      </c>
      <c r="AN444" s="181"/>
      <c r="AO444" s="181"/>
      <c r="AP444" s="181"/>
      <c r="AQ444" s="181"/>
      <c r="AR444" s="181"/>
      <c r="AS444" s="180">
        <v>3473.41</v>
      </c>
      <c r="AT444" s="180">
        <v>1192</v>
      </c>
      <c r="AU444" s="181"/>
      <c r="AV444" s="181"/>
      <c r="AW444" s="181"/>
      <c r="AX444" s="181"/>
      <c r="AY444" s="181"/>
      <c r="AZ444" s="181"/>
      <c r="BA444" s="180">
        <v>35675.58</v>
      </c>
      <c r="BB444" s="180">
        <v>290738.74</v>
      </c>
      <c r="BC444" s="180">
        <v>268462.84000000003</v>
      </c>
      <c r="BD444" s="180">
        <v>22275.9</v>
      </c>
      <c r="BE444" s="181"/>
      <c r="BF444" s="181"/>
      <c r="BG444" s="180">
        <v>65621.63</v>
      </c>
      <c r="BH444" s="180">
        <v>35854.61</v>
      </c>
      <c r="BI444" s="180">
        <v>5352</v>
      </c>
      <c r="BJ444" s="180">
        <v>19264.61</v>
      </c>
      <c r="BK444" s="180">
        <v>11238</v>
      </c>
      <c r="BL444" s="180">
        <v>205675.58</v>
      </c>
      <c r="BM444" s="180">
        <v>35675.58</v>
      </c>
      <c r="BN444" s="181"/>
      <c r="BO444" s="181"/>
      <c r="BP444" s="180">
        <v>170000</v>
      </c>
      <c r="BQ444" s="181"/>
      <c r="BR444" s="181"/>
    </row>
    <row r="445" spans="1:70" ht="11.25" hidden="1" customHeight="1" outlineLevel="2" x14ac:dyDescent="0.2">
      <c r="A445" s="184" t="s">
        <v>1105</v>
      </c>
      <c r="B445" s="179">
        <v>49</v>
      </c>
      <c r="C445" s="179">
        <v>529.20000000000005</v>
      </c>
      <c r="D445" s="180">
        <v>21211.85</v>
      </c>
      <c r="E445" s="180">
        <v>344803.11</v>
      </c>
      <c r="F445" s="181"/>
      <c r="G445" s="180">
        <v>161513.72</v>
      </c>
      <c r="H445" s="181"/>
      <c r="I445" s="181"/>
      <c r="J445" s="181"/>
      <c r="K445" s="180">
        <v>3230.28</v>
      </c>
      <c r="L445" s="180">
        <v>17288.04</v>
      </c>
      <c r="M445" s="180">
        <v>16151.37</v>
      </c>
      <c r="N445" s="190">
        <v>51831.79</v>
      </c>
      <c r="O445" s="189"/>
      <c r="P445" s="180">
        <v>16151.37</v>
      </c>
      <c r="Q445" s="181"/>
      <c r="R445" s="181"/>
      <c r="S445" s="181"/>
      <c r="T445" s="181"/>
      <c r="U445" s="181"/>
      <c r="V445" s="180">
        <v>9012.23</v>
      </c>
      <c r="W445" s="180">
        <v>4494.38</v>
      </c>
      <c r="X445" s="181"/>
      <c r="Y445" s="189"/>
      <c r="Z445" s="189"/>
      <c r="AA445" s="180">
        <v>40378.93</v>
      </c>
      <c r="AB445" s="181"/>
      <c r="AC445" s="181"/>
      <c r="AD445" s="181"/>
      <c r="AE445" s="181"/>
      <c r="AF445" s="181"/>
      <c r="AG445" s="180">
        <v>24751</v>
      </c>
      <c r="AH445" s="189"/>
      <c r="AI445" s="181"/>
      <c r="AJ445" s="180">
        <v>230905.63</v>
      </c>
      <c r="AK445" s="181"/>
      <c r="AL445" s="181"/>
      <c r="AM445" s="180">
        <v>14032.28</v>
      </c>
      <c r="AN445" s="181"/>
      <c r="AO445" s="180">
        <v>138358.54</v>
      </c>
      <c r="AP445" s="181"/>
      <c r="AQ445" s="181"/>
      <c r="AR445" s="181"/>
      <c r="AS445" s="180">
        <v>2842.49</v>
      </c>
      <c r="AT445" s="180">
        <v>1192</v>
      </c>
      <c r="AU445" s="181"/>
      <c r="AV445" s="181"/>
      <c r="AW445" s="181"/>
      <c r="AX445" s="180">
        <v>40000</v>
      </c>
      <c r="AY445" s="181"/>
      <c r="AZ445" s="181"/>
      <c r="BA445" s="180">
        <v>34480.32</v>
      </c>
      <c r="BB445" s="180">
        <v>104340.59</v>
      </c>
      <c r="BC445" s="180">
        <v>93202.65</v>
      </c>
      <c r="BD445" s="180">
        <v>11137.94</v>
      </c>
      <c r="BE445" s="181"/>
      <c r="BF445" s="181"/>
      <c r="BG445" s="180">
        <v>30768.74</v>
      </c>
      <c r="BH445" s="180">
        <v>34652.660000000003</v>
      </c>
      <c r="BI445" s="180">
        <v>5172</v>
      </c>
      <c r="BJ445" s="180">
        <v>18619.66</v>
      </c>
      <c r="BK445" s="180">
        <v>10861</v>
      </c>
      <c r="BL445" s="180">
        <v>204480.32</v>
      </c>
      <c r="BM445" s="180">
        <v>34480.32</v>
      </c>
      <c r="BN445" s="181"/>
      <c r="BO445" s="181"/>
      <c r="BP445" s="180">
        <v>170000</v>
      </c>
      <c r="BQ445" s="181"/>
      <c r="BR445" s="181"/>
    </row>
    <row r="446" spans="1:70" ht="11.25" hidden="1" customHeight="1" outlineLevel="2" x14ac:dyDescent="0.2">
      <c r="A446" s="184" t="s">
        <v>613</v>
      </c>
      <c r="B446" s="179">
        <v>59</v>
      </c>
      <c r="C446" s="179">
        <v>637.20000000000005</v>
      </c>
      <c r="D446" s="180">
        <v>56693.47</v>
      </c>
      <c r="E446" s="180">
        <v>349767.71</v>
      </c>
      <c r="F446" s="181"/>
      <c r="G446" s="180">
        <v>190586.52</v>
      </c>
      <c r="H446" s="181"/>
      <c r="I446" s="181"/>
      <c r="J446" s="181"/>
      <c r="K446" s="180">
        <v>3230.28</v>
      </c>
      <c r="L446" s="180">
        <v>29491.26</v>
      </c>
      <c r="M446" s="180">
        <v>19058.650000000001</v>
      </c>
      <c r="N446" s="189"/>
      <c r="O446" s="189"/>
      <c r="P446" s="180">
        <v>19058.650000000001</v>
      </c>
      <c r="Q446" s="181"/>
      <c r="R446" s="181"/>
      <c r="S446" s="181"/>
      <c r="T446" s="181"/>
      <c r="U446" s="181"/>
      <c r="V446" s="180">
        <v>10634.72</v>
      </c>
      <c r="W446" s="180">
        <v>5310</v>
      </c>
      <c r="X446" s="181"/>
      <c r="Y446" s="189"/>
      <c r="Z446" s="189"/>
      <c r="AA446" s="180">
        <v>47646.63</v>
      </c>
      <c r="AB446" s="181"/>
      <c r="AC446" s="181"/>
      <c r="AD446" s="181"/>
      <c r="AE446" s="181"/>
      <c r="AF446" s="181"/>
      <c r="AG446" s="180">
        <v>24751</v>
      </c>
      <c r="AH446" s="189"/>
      <c r="AI446" s="181"/>
      <c r="AJ446" s="180">
        <v>55071.26</v>
      </c>
      <c r="AK446" s="181"/>
      <c r="AL446" s="180">
        <v>1000</v>
      </c>
      <c r="AM446" s="180">
        <v>14479.1</v>
      </c>
      <c r="AN446" s="181"/>
      <c r="AO446" s="181"/>
      <c r="AP446" s="181"/>
      <c r="AQ446" s="181"/>
      <c r="AR446" s="181"/>
      <c r="AS446" s="180">
        <v>3423.38</v>
      </c>
      <c r="AT446" s="180">
        <v>1192</v>
      </c>
      <c r="AU446" s="181"/>
      <c r="AV446" s="181"/>
      <c r="AW446" s="181"/>
      <c r="AX446" s="181"/>
      <c r="AY446" s="181"/>
      <c r="AZ446" s="181"/>
      <c r="BA446" s="180">
        <v>34976.78</v>
      </c>
      <c r="BB446" s="180">
        <v>280991.40999999997</v>
      </c>
      <c r="BC446" s="180">
        <v>258715.51</v>
      </c>
      <c r="BD446" s="180">
        <v>22275.9</v>
      </c>
      <c r="BE446" s="181"/>
      <c r="BF446" s="181"/>
      <c r="BG446" s="180">
        <v>70398.509999999995</v>
      </c>
      <c r="BH446" s="180">
        <v>35152.14</v>
      </c>
      <c r="BI446" s="180">
        <v>5247</v>
      </c>
      <c r="BJ446" s="180">
        <v>18887.14</v>
      </c>
      <c r="BK446" s="180">
        <v>11018</v>
      </c>
      <c r="BL446" s="180">
        <v>204976.78</v>
      </c>
      <c r="BM446" s="180">
        <v>34976.78</v>
      </c>
      <c r="BN446" s="181"/>
      <c r="BO446" s="181"/>
      <c r="BP446" s="180">
        <v>170000</v>
      </c>
      <c r="BQ446" s="181"/>
      <c r="BR446" s="181"/>
    </row>
    <row r="447" spans="1:70" ht="11.25" hidden="1" customHeight="1" outlineLevel="2" x14ac:dyDescent="0.2">
      <c r="A447" s="184" t="s">
        <v>1106</v>
      </c>
      <c r="B447" s="179">
        <v>4</v>
      </c>
      <c r="C447" s="179">
        <v>43.2</v>
      </c>
      <c r="D447" s="181"/>
      <c r="E447" s="180">
        <v>19816.62</v>
      </c>
      <c r="F447" s="181"/>
      <c r="G447" s="180">
        <v>12921.12</v>
      </c>
      <c r="H447" s="181"/>
      <c r="I447" s="181"/>
      <c r="J447" s="181"/>
      <c r="K447" s="181"/>
      <c r="L447" s="181"/>
      <c r="M447" s="180">
        <v>1292.1099999999999</v>
      </c>
      <c r="N447" s="189"/>
      <c r="O447" s="189"/>
      <c r="P447" s="180">
        <v>1292.1099999999999</v>
      </c>
      <c r="Q447" s="181"/>
      <c r="R447" s="181"/>
      <c r="S447" s="181"/>
      <c r="T447" s="181"/>
      <c r="U447" s="181"/>
      <c r="V447" s="179">
        <v>721</v>
      </c>
      <c r="W447" s="179">
        <v>360</v>
      </c>
      <c r="X447" s="181"/>
      <c r="Y447" s="189"/>
      <c r="Z447" s="189"/>
      <c r="AA447" s="180">
        <v>3230.28</v>
      </c>
      <c r="AB447" s="181"/>
      <c r="AC447" s="181"/>
      <c r="AD447" s="181"/>
      <c r="AE447" s="181"/>
      <c r="AF447" s="181"/>
      <c r="AG447" s="181"/>
      <c r="AH447" s="189"/>
      <c r="AI447" s="181"/>
      <c r="AJ447" s="180">
        <v>2179.83</v>
      </c>
      <c r="AK447" s="181"/>
      <c r="AL447" s="181"/>
      <c r="AM447" s="181"/>
      <c r="AN447" s="181"/>
      <c r="AO447" s="181"/>
      <c r="AP447" s="181"/>
      <c r="AQ447" s="181"/>
      <c r="AR447" s="181"/>
      <c r="AS447" s="179">
        <v>198.17</v>
      </c>
      <c r="AT447" s="181"/>
      <c r="AU447" s="181"/>
      <c r="AV447" s="181"/>
      <c r="AW447" s="181"/>
      <c r="AX447" s="181"/>
      <c r="AY447" s="181"/>
      <c r="AZ447" s="181"/>
      <c r="BA447" s="180">
        <v>1981.66</v>
      </c>
      <c r="BB447" s="181"/>
      <c r="BC447" s="181"/>
      <c r="BD447" s="181"/>
      <c r="BE447" s="181"/>
      <c r="BF447" s="181"/>
      <c r="BG447" s="180">
        <v>17636.79</v>
      </c>
      <c r="BH447" s="180">
        <v>4037.5</v>
      </c>
      <c r="BI447" s="181"/>
      <c r="BJ447" s="180">
        <v>2549.5</v>
      </c>
      <c r="BK447" s="180">
        <v>1488</v>
      </c>
      <c r="BL447" s="180">
        <v>19816.62</v>
      </c>
      <c r="BM447" s="180">
        <v>1981.66</v>
      </c>
      <c r="BN447" s="181"/>
      <c r="BO447" s="181"/>
      <c r="BP447" s="180">
        <v>17834.96</v>
      </c>
      <c r="BQ447" s="181"/>
      <c r="BR447" s="181"/>
    </row>
    <row r="448" spans="1:70" ht="11.25" hidden="1" customHeight="1" outlineLevel="2" x14ac:dyDescent="0.2">
      <c r="A448" s="184" t="s">
        <v>614</v>
      </c>
      <c r="B448" s="179">
        <v>60</v>
      </c>
      <c r="C448" s="179">
        <v>648</v>
      </c>
      <c r="D448" s="180">
        <v>42882.13</v>
      </c>
      <c r="E448" s="180">
        <v>426938.05</v>
      </c>
      <c r="F448" s="181"/>
      <c r="G448" s="180">
        <v>211947.84</v>
      </c>
      <c r="H448" s="181"/>
      <c r="I448" s="181"/>
      <c r="J448" s="180">
        <v>31712</v>
      </c>
      <c r="K448" s="180">
        <v>4644.53</v>
      </c>
      <c r="L448" s="180">
        <v>33362.160000000003</v>
      </c>
      <c r="M448" s="180">
        <v>21194.79</v>
      </c>
      <c r="N448" s="190">
        <v>13020.46</v>
      </c>
      <c r="O448" s="189"/>
      <c r="P448" s="180">
        <v>21194.79</v>
      </c>
      <c r="Q448" s="181"/>
      <c r="R448" s="181"/>
      <c r="S448" s="181"/>
      <c r="T448" s="181"/>
      <c r="U448" s="181"/>
      <c r="V448" s="180">
        <v>4408.51</v>
      </c>
      <c r="W448" s="180">
        <v>5400</v>
      </c>
      <c r="X448" s="181"/>
      <c r="Y448" s="189"/>
      <c r="Z448" s="189"/>
      <c r="AA448" s="180">
        <v>52986.97</v>
      </c>
      <c r="AB448" s="181"/>
      <c r="AC448" s="181"/>
      <c r="AD448" s="181"/>
      <c r="AE448" s="181"/>
      <c r="AF448" s="181"/>
      <c r="AG448" s="180">
        <v>27066</v>
      </c>
      <c r="AH448" s="189"/>
      <c r="AI448" s="181"/>
      <c r="AJ448" s="180">
        <v>158119.71</v>
      </c>
      <c r="AK448" s="181"/>
      <c r="AL448" s="180">
        <v>1000</v>
      </c>
      <c r="AM448" s="180">
        <v>21424.43</v>
      </c>
      <c r="AN448" s="181"/>
      <c r="AO448" s="180">
        <v>51560</v>
      </c>
      <c r="AP448" s="181"/>
      <c r="AQ448" s="181"/>
      <c r="AR448" s="181"/>
      <c r="AS448" s="180">
        <v>3719.09</v>
      </c>
      <c r="AT448" s="180">
        <v>1192</v>
      </c>
      <c r="AU448" s="180">
        <v>2577.75</v>
      </c>
      <c r="AV448" s="181"/>
      <c r="AW448" s="181"/>
      <c r="AX448" s="180">
        <v>25170.65</v>
      </c>
      <c r="AY448" s="180">
        <v>7640.64</v>
      </c>
      <c r="AZ448" s="180">
        <v>1141.3399999999999</v>
      </c>
      <c r="BA448" s="180">
        <v>42693.81</v>
      </c>
      <c r="BB448" s="180">
        <v>295950.06</v>
      </c>
      <c r="BC448" s="180">
        <v>271590.65999999997</v>
      </c>
      <c r="BD448" s="180">
        <v>24359.4</v>
      </c>
      <c r="BE448" s="181"/>
      <c r="BF448" s="181"/>
      <c r="BG448" s="180">
        <v>15750.41</v>
      </c>
      <c r="BH448" s="180">
        <v>42908.21</v>
      </c>
      <c r="BI448" s="180">
        <v>6405</v>
      </c>
      <c r="BJ448" s="180">
        <v>23054.21</v>
      </c>
      <c r="BK448" s="180">
        <v>13449</v>
      </c>
      <c r="BL448" s="180">
        <v>212693.81</v>
      </c>
      <c r="BM448" s="180">
        <v>42693.81</v>
      </c>
      <c r="BN448" s="181"/>
      <c r="BO448" s="181"/>
      <c r="BP448" s="180">
        <v>170000</v>
      </c>
      <c r="BQ448" s="181"/>
      <c r="BR448" s="181"/>
    </row>
    <row r="449" spans="1:70" ht="11.25" hidden="1" customHeight="1" outlineLevel="2" x14ac:dyDescent="0.2">
      <c r="A449" s="184" t="s">
        <v>615</v>
      </c>
      <c r="B449" s="179">
        <v>53</v>
      </c>
      <c r="C449" s="179">
        <v>572.4</v>
      </c>
      <c r="D449" s="180">
        <v>69099.37</v>
      </c>
      <c r="E449" s="180">
        <v>369165.67</v>
      </c>
      <c r="F449" s="181"/>
      <c r="G449" s="180">
        <v>171204.84</v>
      </c>
      <c r="H449" s="181"/>
      <c r="I449" s="181"/>
      <c r="J449" s="181"/>
      <c r="K449" s="180">
        <v>4845.42</v>
      </c>
      <c r="L449" s="180">
        <v>27457.38</v>
      </c>
      <c r="M449" s="180">
        <v>17120.48</v>
      </c>
      <c r="N449" s="190">
        <v>34541.64</v>
      </c>
      <c r="O449" s="189"/>
      <c r="P449" s="180">
        <v>17120.48</v>
      </c>
      <c r="Q449" s="181"/>
      <c r="R449" s="181"/>
      <c r="S449" s="181"/>
      <c r="T449" s="181"/>
      <c r="U449" s="181"/>
      <c r="V449" s="180">
        <v>9553.2199999999993</v>
      </c>
      <c r="W449" s="180">
        <v>4770</v>
      </c>
      <c r="X449" s="181"/>
      <c r="Y449" s="189"/>
      <c r="Z449" s="190">
        <v>15000</v>
      </c>
      <c r="AA449" s="180">
        <v>42801.21</v>
      </c>
      <c r="AB449" s="181"/>
      <c r="AC449" s="181"/>
      <c r="AD449" s="181"/>
      <c r="AE449" s="181"/>
      <c r="AF449" s="181"/>
      <c r="AG449" s="180">
        <v>24751</v>
      </c>
      <c r="AH449" s="189"/>
      <c r="AI449" s="181"/>
      <c r="AJ449" s="180">
        <v>57955.45</v>
      </c>
      <c r="AK449" s="181"/>
      <c r="AL449" s="179">
        <v>500</v>
      </c>
      <c r="AM449" s="180">
        <v>16224.92</v>
      </c>
      <c r="AN449" s="181"/>
      <c r="AO449" s="181"/>
      <c r="AP449" s="181"/>
      <c r="AQ449" s="181"/>
      <c r="AR449" s="181"/>
      <c r="AS449" s="180">
        <v>3121.95</v>
      </c>
      <c r="AT449" s="180">
        <v>1192</v>
      </c>
      <c r="AU449" s="181"/>
      <c r="AV449" s="181"/>
      <c r="AW449" s="181"/>
      <c r="AX449" s="181"/>
      <c r="AY449" s="181"/>
      <c r="AZ449" s="181"/>
      <c r="BA449" s="180">
        <v>36916.58</v>
      </c>
      <c r="BB449" s="180">
        <v>314724.42</v>
      </c>
      <c r="BC449" s="180">
        <v>278948.52</v>
      </c>
      <c r="BD449" s="180">
        <v>35775.9</v>
      </c>
      <c r="BE449" s="181"/>
      <c r="BF449" s="181"/>
      <c r="BG449" s="180">
        <v>65585.17</v>
      </c>
      <c r="BH449" s="180">
        <v>37101.67</v>
      </c>
      <c r="BI449" s="180">
        <v>5538</v>
      </c>
      <c r="BJ449" s="180">
        <v>19934.669999999998</v>
      </c>
      <c r="BK449" s="180">
        <v>11629</v>
      </c>
      <c r="BL449" s="180">
        <v>206916.58</v>
      </c>
      <c r="BM449" s="180">
        <v>36916.58</v>
      </c>
      <c r="BN449" s="181"/>
      <c r="BO449" s="181"/>
      <c r="BP449" s="180">
        <v>170000</v>
      </c>
      <c r="BQ449" s="181"/>
      <c r="BR449" s="181"/>
    </row>
    <row r="450" spans="1:70" ht="11.25" hidden="1" customHeight="1" outlineLevel="2" x14ac:dyDescent="0.2">
      <c r="A450" s="184" t="s">
        <v>616</v>
      </c>
      <c r="B450" s="179">
        <v>59</v>
      </c>
      <c r="C450" s="179">
        <v>637.20000000000005</v>
      </c>
      <c r="D450" s="180">
        <v>45206.3</v>
      </c>
      <c r="E450" s="180">
        <v>365364.68</v>
      </c>
      <c r="F450" s="181"/>
      <c r="G450" s="180">
        <v>137766.10999999999</v>
      </c>
      <c r="H450" s="181"/>
      <c r="I450" s="181"/>
      <c r="J450" s="180">
        <v>2114.14</v>
      </c>
      <c r="K450" s="180">
        <v>1766.23</v>
      </c>
      <c r="L450" s="180">
        <v>21129.360000000001</v>
      </c>
      <c r="M450" s="180">
        <v>13776.61</v>
      </c>
      <c r="N450" s="189"/>
      <c r="O450" s="189"/>
      <c r="P450" s="180">
        <v>13776.61</v>
      </c>
      <c r="Q450" s="181"/>
      <c r="R450" s="180">
        <v>74943.789999999994</v>
      </c>
      <c r="S450" s="180">
        <v>32118.77</v>
      </c>
      <c r="T450" s="181"/>
      <c r="U450" s="181"/>
      <c r="V450" s="180">
        <v>2865.53</v>
      </c>
      <c r="W450" s="180">
        <v>3600</v>
      </c>
      <c r="X450" s="181"/>
      <c r="Y450" s="189"/>
      <c r="Z450" s="189"/>
      <c r="AA450" s="180">
        <v>34441.53</v>
      </c>
      <c r="AB450" s="181"/>
      <c r="AC450" s="181"/>
      <c r="AD450" s="181"/>
      <c r="AE450" s="181"/>
      <c r="AF450" s="181"/>
      <c r="AG450" s="180">
        <v>27066</v>
      </c>
      <c r="AH450" s="189"/>
      <c r="AI450" s="181"/>
      <c r="AJ450" s="180">
        <v>243704</v>
      </c>
      <c r="AK450" s="181"/>
      <c r="AL450" s="180">
        <v>1000</v>
      </c>
      <c r="AM450" s="180">
        <v>15882.82</v>
      </c>
      <c r="AN450" s="181"/>
      <c r="AO450" s="180">
        <v>113987.36</v>
      </c>
      <c r="AP450" s="181"/>
      <c r="AQ450" s="181"/>
      <c r="AR450" s="181"/>
      <c r="AS450" s="180">
        <v>3244.2</v>
      </c>
      <c r="AT450" s="180">
        <v>1192</v>
      </c>
      <c r="AU450" s="181"/>
      <c r="AV450" s="181"/>
      <c r="AW450" s="181"/>
      <c r="AX450" s="180">
        <v>64340.02</v>
      </c>
      <c r="AY450" s="180">
        <v>7521.12</v>
      </c>
      <c r="AZ450" s="181"/>
      <c r="BA450" s="180">
        <v>36536.480000000003</v>
      </c>
      <c r="BB450" s="180">
        <v>150838.12</v>
      </c>
      <c r="BC450" s="180">
        <v>93178.42</v>
      </c>
      <c r="BD450" s="180">
        <v>57659.7</v>
      </c>
      <c r="BE450" s="181"/>
      <c r="BF450" s="181"/>
      <c r="BG450" s="180">
        <v>16028.86</v>
      </c>
      <c r="BH450" s="180">
        <v>33884.68</v>
      </c>
      <c r="BI450" s="180">
        <v>2646</v>
      </c>
      <c r="BJ450" s="180">
        <v>19730.68</v>
      </c>
      <c r="BK450" s="180">
        <v>11508</v>
      </c>
      <c r="BL450" s="180">
        <v>206536.48</v>
      </c>
      <c r="BM450" s="180">
        <v>36536.480000000003</v>
      </c>
      <c r="BN450" s="181"/>
      <c r="BO450" s="181"/>
      <c r="BP450" s="180">
        <v>170000</v>
      </c>
      <c r="BQ450" s="181"/>
      <c r="BR450" s="181"/>
    </row>
    <row r="451" spans="1:70" ht="11.25" hidden="1" customHeight="1" outlineLevel="2" x14ac:dyDescent="0.2">
      <c r="A451" s="184" t="s">
        <v>617</v>
      </c>
      <c r="B451" s="179">
        <v>57</v>
      </c>
      <c r="C451" s="179">
        <v>615.6</v>
      </c>
      <c r="D451" s="180">
        <v>56866.94</v>
      </c>
      <c r="E451" s="180">
        <v>350340.59</v>
      </c>
      <c r="F451" s="181"/>
      <c r="G451" s="180">
        <v>151823.16</v>
      </c>
      <c r="H451" s="181"/>
      <c r="I451" s="181"/>
      <c r="J451" s="181"/>
      <c r="K451" s="180">
        <v>5443.62</v>
      </c>
      <c r="L451" s="180">
        <v>23389.62</v>
      </c>
      <c r="M451" s="180">
        <v>15182.32</v>
      </c>
      <c r="N451" s="190">
        <v>14734.22</v>
      </c>
      <c r="O451" s="189"/>
      <c r="P451" s="180">
        <v>15182.32</v>
      </c>
      <c r="Q451" s="181"/>
      <c r="R451" s="180">
        <v>34384.39</v>
      </c>
      <c r="S451" s="180">
        <v>14736.17</v>
      </c>
      <c r="T451" s="181"/>
      <c r="U451" s="181"/>
      <c r="V451" s="180">
        <v>8471.73</v>
      </c>
      <c r="W451" s="180">
        <v>4286.25</v>
      </c>
      <c r="X451" s="181"/>
      <c r="Y451" s="189"/>
      <c r="Z451" s="189"/>
      <c r="AA451" s="180">
        <v>37955.79</v>
      </c>
      <c r="AB451" s="181"/>
      <c r="AC451" s="181"/>
      <c r="AD451" s="181"/>
      <c r="AE451" s="181"/>
      <c r="AF451" s="181"/>
      <c r="AG451" s="180">
        <v>24751</v>
      </c>
      <c r="AH451" s="189"/>
      <c r="AI451" s="181"/>
      <c r="AJ451" s="180">
        <v>75983.240000000005</v>
      </c>
      <c r="AK451" s="181"/>
      <c r="AL451" s="179">
        <v>500</v>
      </c>
      <c r="AM451" s="180">
        <v>14530.66</v>
      </c>
      <c r="AN451" s="181"/>
      <c r="AO451" s="181"/>
      <c r="AP451" s="181"/>
      <c r="AQ451" s="181"/>
      <c r="AR451" s="181"/>
      <c r="AS451" s="180">
        <v>3134.89</v>
      </c>
      <c r="AT451" s="180">
        <v>1192</v>
      </c>
      <c r="AU451" s="181"/>
      <c r="AV451" s="181"/>
      <c r="AW451" s="181"/>
      <c r="AX451" s="180">
        <v>21591.63</v>
      </c>
      <c r="AY451" s="181"/>
      <c r="AZ451" s="181"/>
      <c r="BA451" s="180">
        <v>35034.06</v>
      </c>
      <c r="BB451" s="180">
        <v>270195.15000000002</v>
      </c>
      <c r="BC451" s="180">
        <v>205303.25</v>
      </c>
      <c r="BD451" s="180">
        <v>64891.9</v>
      </c>
      <c r="BE451" s="181"/>
      <c r="BF451" s="181"/>
      <c r="BG451" s="180">
        <v>61029.14</v>
      </c>
      <c r="BH451" s="180">
        <v>35210.120000000003</v>
      </c>
      <c r="BI451" s="180">
        <v>5256</v>
      </c>
      <c r="BJ451" s="180">
        <v>18918.12</v>
      </c>
      <c r="BK451" s="180">
        <v>11036</v>
      </c>
      <c r="BL451" s="180">
        <v>205034.06</v>
      </c>
      <c r="BM451" s="180">
        <v>35034.06</v>
      </c>
      <c r="BN451" s="181"/>
      <c r="BO451" s="181"/>
      <c r="BP451" s="180">
        <v>170000</v>
      </c>
      <c r="BQ451" s="181"/>
      <c r="BR451" s="181"/>
    </row>
    <row r="452" spans="1:70" ht="11.25" hidden="1" customHeight="1" outlineLevel="2" x14ac:dyDescent="0.2">
      <c r="A452" s="184" t="s">
        <v>618</v>
      </c>
      <c r="B452" s="179">
        <v>57</v>
      </c>
      <c r="C452" s="179">
        <v>615.6</v>
      </c>
      <c r="D452" s="180">
        <v>70436.84</v>
      </c>
      <c r="E452" s="180">
        <v>386106.18</v>
      </c>
      <c r="F452" s="181"/>
      <c r="G452" s="180">
        <v>201350.45</v>
      </c>
      <c r="H452" s="181"/>
      <c r="I452" s="181"/>
      <c r="J452" s="181"/>
      <c r="K452" s="180">
        <v>4644.53</v>
      </c>
      <c r="L452" s="180">
        <v>32250.09</v>
      </c>
      <c r="M452" s="180">
        <v>20135.29</v>
      </c>
      <c r="N452" s="190">
        <v>20874.240000000002</v>
      </c>
      <c r="O452" s="189"/>
      <c r="P452" s="180">
        <v>20135.29</v>
      </c>
      <c r="Q452" s="181"/>
      <c r="R452" s="181"/>
      <c r="S452" s="181"/>
      <c r="T452" s="181"/>
      <c r="U452" s="181"/>
      <c r="V452" s="180">
        <v>4188.55</v>
      </c>
      <c r="W452" s="180">
        <v>5124</v>
      </c>
      <c r="X452" s="181"/>
      <c r="Y452" s="189"/>
      <c r="Z452" s="189"/>
      <c r="AA452" s="180">
        <v>50337.74</v>
      </c>
      <c r="AB452" s="181"/>
      <c r="AC452" s="181"/>
      <c r="AD452" s="181"/>
      <c r="AE452" s="181"/>
      <c r="AF452" s="181"/>
      <c r="AG452" s="180">
        <v>27066</v>
      </c>
      <c r="AH452" s="189"/>
      <c r="AI452" s="181"/>
      <c r="AJ452" s="180">
        <v>65650.880000000005</v>
      </c>
      <c r="AK452" s="181"/>
      <c r="AL452" s="180">
        <v>1000</v>
      </c>
      <c r="AM452" s="180">
        <v>17749.560000000001</v>
      </c>
      <c r="AN452" s="181"/>
      <c r="AO452" s="181"/>
      <c r="AP452" s="181"/>
      <c r="AQ452" s="181"/>
      <c r="AR452" s="181"/>
      <c r="AS452" s="180">
        <v>3549.35</v>
      </c>
      <c r="AT452" s="180">
        <v>1192</v>
      </c>
      <c r="AU452" s="180">
        <v>2344.04</v>
      </c>
      <c r="AV452" s="181"/>
      <c r="AW452" s="181"/>
      <c r="AX452" s="181"/>
      <c r="AY452" s="181"/>
      <c r="AZ452" s="180">
        <v>1205.31</v>
      </c>
      <c r="BA452" s="180">
        <v>38610.620000000003</v>
      </c>
      <c r="BB452" s="180">
        <v>317079.77</v>
      </c>
      <c r="BC452" s="180">
        <v>292720.37</v>
      </c>
      <c r="BD452" s="180">
        <v>24359.4</v>
      </c>
      <c r="BE452" s="181"/>
      <c r="BF452" s="181"/>
      <c r="BG452" s="180">
        <v>73812.37</v>
      </c>
      <c r="BH452" s="180">
        <v>38803.07</v>
      </c>
      <c r="BI452" s="180">
        <v>5791</v>
      </c>
      <c r="BJ452" s="180">
        <v>20850.07</v>
      </c>
      <c r="BK452" s="180">
        <v>12162</v>
      </c>
      <c r="BL452" s="180">
        <v>208610.62</v>
      </c>
      <c r="BM452" s="180">
        <v>38610.620000000003</v>
      </c>
      <c r="BN452" s="181"/>
      <c r="BO452" s="181"/>
      <c r="BP452" s="180">
        <v>170000</v>
      </c>
      <c r="BQ452" s="181"/>
      <c r="BR452" s="181"/>
    </row>
    <row r="453" spans="1:70" ht="11.25" hidden="1" customHeight="1" outlineLevel="2" x14ac:dyDescent="0.2">
      <c r="A453" s="184" t="s">
        <v>619</v>
      </c>
      <c r="B453" s="179">
        <v>60</v>
      </c>
      <c r="C453" s="179">
        <v>648</v>
      </c>
      <c r="D453" s="180">
        <v>44421</v>
      </c>
      <c r="E453" s="180">
        <v>385573.35</v>
      </c>
      <c r="F453" s="181"/>
      <c r="G453" s="180">
        <v>135671.76</v>
      </c>
      <c r="H453" s="181"/>
      <c r="I453" s="181"/>
      <c r="J453" s="181"/>
      <c r="K453" s="180">
        <v>3230.28</v>
      </c>
      <c r="L453" s="180">
        <v>21355.74</v>
      </c>
      <c r="M453" s="180">
        <v>13567.18</v>
      </c>
      <c r="N453" s="190">
        <v>39374.21</v>
      </c>
      <c r="O453" s="189"/>
      <c r="P453" s="180">
        <v>13567.18</v>
      </c>
      <c r="Q453" s="181"/>
      <c r="R453" s="180">
        <v>59238.86</v>
      </c>
      <c r="S453" s="180">
        <v>29619.43</v>
      </c>
      <c r="T453" s="181"/>
      <c r="U453" s="181"/>
      <c r="V453" s="180">
        <v>7570.48</v>
      </c>
      <c r="W453" s="180">
        <v>3709.29</v>
      </c>
      <c r="X453" s="181"/>
      <c r="Y453" s="189"/>
      <c r="Z453" s="189"/>
      <c r="AA453" s="180">
        <v>33917.94</v>
      </c>
      <c r="AB453" s="181"/>
      <c r="AC453" s="181"/>
      <c r="AD453" s="181"/>
      <c r="AE453" s="181"/>
      <c r="AF453" s="181"/>
      <c r="AG453" s="180">
        <v>24751</v>
      </c>
      <c r="AH453" s="189"/>
      <c r="AI453" s="181"/>
      <c r="AJ453" s="180">
        <v>61565.05</v>
      </c>
      <c r="AK453" s="181"/>
      <c r="AL453" s="180">
        <v>1000</v>
      </c>
      <c r="AM453" s="180">
        <v>17701.599999999999</v>
      </c>
      <c r="AN453" s="181"/>
      <c r="AO453" s="181"/>
      <c r="AP453" s="181"/>
      <c r="AQ453" s="181"/>
      <c r="AR453" s="181"/>
      <c r="AS453" s="180">
        <v>3114.11</v>
      </c>
      <c r="AT453" s="180">
        <v>1192</v>
      </c>
      <c r="AU453" s="181"/>
      <c r="AV453" s="181"/>
      <c r="AW453" s="181"/>
      <c r="AX453" s="181"/>
      <c r="AY453" s="181"/>
      <c r="AZ453" s="181"/>
      <c r="BA453" s="180">
        <v>38557.339999999997</v>
      </c>
      <c r="BB453" s="180">
        <v>293253.90999999997</v>
      </c>
      <c r="BC453" s="180">
        <v>196038.01</v>
      </c>
      <c r="BD453" s="180">
        <v>97215.9</v>
      </c>
      <c r="BE453" s="181"/>
      <c r="BF453" s="181"/>
      <c r="BG453" s="180">
        <v>75175.39</v>
      </c>
      <c r="BH453" s="180">
        <v>41427.69</v>
      </c>
      <c r="BI453" s="180">
        <v>5783</v>
      </c>
      <c r="BJ453" s="180">
        <v>22511.69</v>
      </c>
      <c r="BK453" s="180">
        <v>13133</v>
      </c>
      <c r="BL453" s="180">
        <v>208557.34</v>
      </c>
      <c r="BM453" s="180">
        <v>38557.339999999997</v>
      </c>
      <c r="BN453" s="181"/>
      <c r="BO453" s="181"/>
      <c r="BP453" s="180">
        <v>170000</v>
      </c>
      <c r="BQ453" s="181"/>
      <c r="BR453" s="181"/>
    </row>
    <row r="454" spans="1:70" ht="11.25" hidden="1" customHeight="1" outlineLevel="2" x14ac:dyDescent="0.2">
      <c r="A454" s="184" t="s">
        <v>1107</v>
      </c>
      <c r="B454" s="179">
        <v>26</v>
      </c>
      <c r="C454" s="179">
        <v>208</v>
      </c>
      <c r="D454" s="180">
        <v>30266.15</v>
      </c>
      <c r="E454" s="180">
        <v>299600.34000000003</v>
      </c>
      <c r="F454" s="181"/>
      <c r="G454" s="181"/>
      <c r="H454" s="181"/>
      <c r="I454" s="181"/>
      <c r="J454" s="181"/>
      <c r="K454" s="181"/>
      <c r="L454" s="181"/>
      <c r="M454" s="181"/>
      <c r="N454" s="190">
        <v>151500</v>
      </c>
      <c r="O454" s="189"/>
      <c r="P454" s="181"/>
      <c r="Q454" s="181"/>
      <c r="R454" s="180">
        <v>74633.440000000002</v>
      </c>
      <c r="S454" s="180">
        <v>46645.9</v>
      </c>
      <c r="T454" s="181"/>
      <c r="U454" s="181"/>
      <c r="V454" s="181"/>
      <c r="W454" s="181"/>
      <c r="X454" s="181"/>
      <c r="Y454" s="189"/>
      <c r="Z454" s="189"/>
      <c r="AA454" s="181"/>
      <c r="AB454" s="181"/>
      <c r="AC454" s="181"/>
      <c r="AD454" s="181"/>
      <c r="AE454" s="181"/>
      <c r="AF454" s="181"/>
      <c r="AG454" s="180">
        <v>26821</v>
      </c>
      <c r="AH454" s="189"/>
      <c r="AI454" s="181"/>
      <c r="AJ454" s="180">
        <v>42130.6</v>
      </c>
      <c r="AK454" s="181"/>
      <c r="AL454" s="181"/>
      <c r="AM454" s="180">
        <v>9964.0300000000007</v>
      </c>
      <c r="AN454" s="181"/>
      <c r="AO454" s="181"/>
      <c r="AP454" s="181"/>
      <c r="AQ454" s="181"/>
      <c r="AR454" s="181"/>
      <c r="AS454" s="180">
        <v>1014.54</v>
      </c>
      <c r="AT454" s="180">
        <v>1192</v>
      </c>
      <c r="AU454" s="181"/>
      <c r="AV454" s="181"/>
      <c r="AW454" s="181"/>
      <c r="AX454" s="181"/>
      <c r="AY454" s="181"/>
      <c r="AZ454" s="181"/>
      <c r="BA454" s="180">
        <v>29960.03</v>
      </c>
      <c r="BB454" s="180">
        <v>258253.55</v>
      </c>
      <c r="BC454" s="180">
        <v>131634.65</v>
      </c>
      <c r="BD454" s="180">
        <v>126618.9</v>
      </c>
      <c r="BE454" s="181"/>
      <c r="BF454" s="181"/>
      <c r="BG454" s="180">
        <v>29482.34</v>
      </c>
      <c r="BH454" s="180">
        <v>32507.39</v>
      </c>
      <c r="BI454" s="180">
        <v>4494</v>
      </c>
      <c r="BJ454" s="180">
        <v>17691.39</v>
      </c>
      <c r="BK454" s="180">
        <v>10322</v>
      </c>
      <c r="BL454" s="180">
        <v>199960.03</v>
      </c>
      <c r="BM454" s="180">
        <v>29960.03</v>
      </c>
      <c r="BN454" s="181"/>
      <c r="BO454" s="181"/>
      <c r="BP454" s="180">
        <v>170000</v>
      </c>
      <c r="BQ454" s="181"/>
      <c r="BR454" s="181"/>
    </row>
    <row r="455" spans="1:70" ht="11.25" hidden="1" customHeight="1" outlineLevel="2" x14ac:dyDescent="0.2">
      <c r="A455" s="184" t="s">
        <v>620</v>
      </c>
      <c r="B455" s="179">
        <v>60</v>
      </c>
      <c r="C455" s="179">
        <v>648</v>
      </c>
      <c r="D455" s="180">
        <v>63757.01</v>
      </c>
      <c r="E455" s="180">
        <v>367549.46</v>
      </c>
      <c r="F455" s="181"/>
      <c r="G455" s="180">
        <v>141298.56</v>
      </c>
      <c r="H455" s="181"/>
      <c r="I455" s="181"/>
      <c r="J455" s="181"/>
      <c r="K455" s="180">
        <v>1766.23</v>
      </c>
      <c r="L455" s="180">
        <v>22241.439999999999</v>
      </c>
      <c r="M455" s="180">
        <v>14129.86</v>
      </c>
      <c r="N455" s="189"/>
      <c r="O455" s="189"/>
      <c r="P455" s="180">
        <v>14129.86</v>
      </c>
      <c r="Q455" s="181"/>
      <c r="R455" s="180">
        <v>73498.320000000007</v>
      </c>
      <c r="S455" s="180">
        <v>31499.279999999999</v>
      </c>
      <c r="T455" s="181"/>
      <c r="U455" s="181"/>
      <c r="V455" s="180">
        <v>2939.01</v>
      </c>
      <c r="W455" s="180">
        <v>3656.25</v>
      </c>
      <c r="X455" s="181"/>
      <c r="Y455" s="189"/>
      <c r="Z455" s="189"/>
      <c r="AA455" s="180">
        <v>35324.65</v>
      </c>
      <c r="AB455" s="181"/>
      <c r="AC455" s="181"/>
      <c r="AD455" s="181"/>
      <c r="AE455" s="181"/>
      <c r="AF455" s="181"/>
      <c r="AG455" s="180">
        <v>27066</v>
      </c>
      <c r="AH455" s="189"/>
      <c r="AI455" s="181"/>
      <c r="AJ455" s="180">
        <v>84963.49</v>
      </c>
      <c r="AK455" s="181"/>
      <c r="AL455" s="181"/>
      <c r="AM455" s="180">
        <v>15391.3</v>
      </c>
      <c r="AN455" s="181"/>
      <c r="AO455" s="181"/>
      <c r="AP455" s="181"/>
      <c r="AQ455" s="181"/>
      <c r="AR455" s="181"/>
      <c r="AS455" s="180">
        <v>3289.85</v>
      </c>
      <c r="AT455" s="180">
        <v>1192</v>
      </c>
      <c r="AU455" s="181"/>
      <c r="AV455" s="181"/>
      <c r="AW455" s="181"/>
      <c r="AX455" s="180">
        <v>28335.39</v>
      </c>
      <c r="AY455" s="181"/>
      <c r="AZ455" s="181"/>
      <c r="BA455" s="180">
        <v>36754.949999999997</v>
      </c>
      <c r="BB455" s="180">
        <v>328194.52</v>
      </c>
      <c r="BC455" s="180">
        <v>214545.12</v>
      </c>
      <c r="BD455" s="180">
        <v>113649.4</v>
      </c>
      <c r="BE455" s="181"/>
      <c r="BF455" s="181"/>
      <c r="BG455" s="180">
        <v>18148.46</v>
      </c>
      <c r="BH455" s="180">
        <v>36181.74</v>
      </c>
      <c r="BI455" s="180">
        <v>5410</v>
      </c>
      <c r="BJ455" s="180">
        <v>19194.740000000002</v>
      </c>
      <c r="BK455" s="180">
        <v>11577</v>
      </c>
      <c r="BL455" s="180">
        <v>206754.95</v>
      </c>
      <c r="BM455" s="180">
        <v>36754.949999999997</v>
      </c>
      <c r="BN455" s="181"/>
      <c r="BO455" s="181"/>
      <c r="BP455" s="180">
        <v>170000</v>
      </c>
      <c r="BQ455" s="180">
        <v>6881.48</v>
      </c>
      <c r="BR455" s="180">
        <v>6881.48</v>
      </c>
    </row>
    <row r="456" spans="1:70" ht="11.25" hidden="1" customHeight="1" outlineLevel="2" x14ac:dyDescent="0.2">
      <c r="A456" s="184" t="s">
        <v>621</v>
      </c>
      <c r="B456" s="179">
        <v>69</v>
      </c>
      <c r="C456" s="179">
        <v>616.4</v>
      </c>
      <c r="D456" s="180">
        <v>61027.28</v>
      </c>
      <c r="E456" s="180">
        <v>533889.68999999994</v>
      </c>
      <c r="F456" s="180">
        <v>243250.85</v>
      </c>
      <c r="G456" s="180">
        <v>81246.67</v>
      </c>
      <c r="H456" s="181"/>
      <c r="I456" s="181"/>
      <c r="J456" s="180">
        <v>12533.79</v>
      </c>
      <c r="K456" s="181"/>
      <c r="L456" s="180">
        <v>12232.79</v>
      </c>
      <c r="M456" s="180">
        <v>32449.75</v>
      </c>
      <c r="N456" s="190">
        <v>28864.080000000002</v>
      </c>
      <c r="O456" s="189"/>
      <c r="P456" s="180">
        <v>8124.66</v>
      </c>
      <c r="Q456" s="181"/>
      <c r="R456" s="181"/>
      <c r="S456" s="181"/>
      <c r="T456" s="181"/>
      <c r="U456" s="181"/>
      <c r="V456" s="180">
        <v>1689.93</v>
      </c>
      <c r="W456" s="180">
        <v>5306.79</v>
      </c>
      <c r="X456" s="181"/>
      <c r="Y456" s="189"/>
      <c r="Z456" s="189"/>
      <c r="AA456" s="180">
        <v>81124.38</v>
      </c>
      <c r="AB456" s="181"/>
      <c r="AC456" s="181"/>
      <c r="AD456" s="181"/>
      <c r="AE456" s="181"/>
      <c r="AF456" s="181"/>
      <c r="AG456" s="180">
        <v>27066</v>
      </c>
      <c r="AH456" s="189"/>
      <c r="AI456" s="181"/>
      <c r="AJ456" s="180">
        <v>91510.06</v>
      </c>
      <c r="AK456" s="181"/>
      <c r="AL456" s="180">
        <v>1000</v>
      </c>
      <c r="AM456" s="180">
        <v>31050.080000000002</v>
      </c>
      <c r="AN456" s="181"/>
      <c r="AO456" s="181"/>
      <c r="AP456" s="181"/>
      <c r="AQ456" s="181"/>
      <c r="AR456" s="181"/>
      <c r="AS456" s="180">
        <v>4879</v>
      </c>
      <c r="AT456" s="180">
        <v>1192</v>
      </c>
      <c r="AU456" s="181"/>
      <c r="AV456" s="181"/>
      <c r="AW456" s="181"/>
      <c r="AX456" s="181"/>
      <c r="AY456" s="181"/>
      <c r="AZ456" s="181"/>
      <c r="BA456" s="180">
        <v>53388.98</v>
      </c>
      <c r="BB456" s="180">
        <v>390289.64</v>
      </c>
      <c r="BC456" s="180">
        <v>365930.23999999999</v>
      </c>
      <c r="BD456" s="180">
        <v>24359.4</v>
      </c>
      <c r="BE456" s="181"/>
      <c r="BF456" s="181"/>
      <c r="BG456" s="180">
        <v>113117.27</v>
      </c>
      <c r="BH456" s="180">
        <v>53655.56</v>
      </c>
      <c r="BI456" s="180">
        <v>8008</v>
      </c>
      <c r="BJ456" s="180">
        <v>28830.560000000001</v>
      </c>
      <c r="BK456" s="180">
        <v>16817</v>
      </c>
      <c r="BL456" s="180">
        <v>223388.98</v>
      </c>
      <c r="BM456" s="180">
        <v>53388.98</v>
      </c>
      <c r="BN456" s="181"/>
      <c r="BO456" s="181"/>
      <c r="BP456" s="180">
        <v>170000</v>
      </c>
      <c r="BQ456" s="181"/>
      <c r="BR456" s="181"/>
    </row>
    <row r="457" spans="1:70" ht="11.25" hidden="1" customHeight="1" outlineLevel="2" x14ac:dyDescent="0.2">
      <c r="A457" s="184" t="s">
        <v>622</v>
      </c>
      <c r="B457" s="179">
        <v>74</v>
      </c>
      <c r="C457" s="179">
        <v>799.2</v>
      </c>
      <c r="D457" s="180">
        <v>80798.28</v>
      </c>
      <c r="E457" s="180">
        <v>495528.39</v>
      </c>
      <c r="F457" s="181"/>
      <c r="G457" s="180">
        <v>191755.94</v>
      </c>
      <c r="H457" s="181"/>
      <c r="I457" s="181"/>
      <c r="J457" s="180">
        <v>17064.07</v>
      </c>
      <c r="K457" s="180">
        <v>3532.46</v>
      </c>
      <c r="L457" s="180">
        <v>30183.8</v>
      </c>
      <c r="M457" s="180">
        <v>19175.79</v>
      </c>
      <c r="N457" s="190">
        <v>22016.02</v>
      </c>
      <c r="O457" s="189"/>
      <c r="P457" s="180">
        <v>19781.79</v>
      </c>
      <c r="Q457" s="181"/>
      <c r="R457" s="180">
        <v>76794.48</v>
      </c>
      <c r="S457" s="180">
        <v>32911.919999999998</v>
      </c>
      <c r="T457" s="181"/>
      <c r="U457" s="181"/>
      <c r="V457" s="180">
        <v>2447.61</v>
      </c>
      <c r="W457" s="180">
        <v>4860</v>
      </c>
      <c r="X457" s="181"/>
      <c r="Y457" s="189"/>
      <c r="Z457" s="189"/>
      <c r="AA457" s="180">
        <v>47938.51</v>
      </c>
      <c r="AB457" s="181"/>
      <c r="AC457" s="181"/>
      <c r="AD457" s="181"/>
      <c r="AE457" s="181"/>
      <c r="AF457" s="181"/>
      <c r="AG457" s="180">
        <v>27066</v>
      </c>
      <c r="AH457" s="189"/>
      <c r="AI457" s="181"/>
      <c r="AJ457" s="180">
        <v>83502.570000000007</v>
      </c>
      <c r="AK457" s="181"/>
      <c r="AL457" s="180">
        <v>1000</v>
      </c>
      <c r="AM457" s="180">
        <v>27597.56</v>
      </c>
      <c r="AN457" s="181"/>
      <c r="AO457" s="181"/>
      <c r="AP457" s="181"/>
      <c r="AQ457" s="181"/>
      <c r="AR457" s="181"/>
      <c r="AS457" s="180">
        <v>4160.17</v>
      </c>
      <c r="AT457" s="180">
        <v>1192</v>
      </c>
      <c r="AU457" s="181"/>
      <c r="AV457" s="181"/>
      <c r="AW457" s="181"/>
      <c r="AX457" s="181"/>
      <c r="AY457" s="181"/>
      <c r="AZ457" s="181"/>
      <c r="BA457" s="180">
        <v>49552.84</v>
      </c>
      <c r="BB457" s="180">
        <v>428397.96</v>
      </c>
      <c r="BC457" s="180">
        <v>313362.32</v>
      </c>
      <c r="BD457" s="180">
        <v>115035.64</v>
      </c>
      <c r="BE457" s="181"/>
      <c r="BF457" s="181"/>
      <c r="BG457" s="180">
        <v>64426.14</v>
      </c>
      <c r="BH457" s="180">
        <v>49800.68</v>
      </c>
      <c r="BI457" s="180">
        <v>7433</v>
      </c>
      <c r="BJ457" s="180">
        <v>26759.68</v>
      </c>
      <c r="BK457" s="180">
        <v>15608</v>
      </c>
      <c r="BL457" s="180">
        <v>219552.84</v>
      </c>
      <c r="BM457" s="180">
        <v>49552.84</v>
      </c>
      <c r="BN457" s="181"/>
      <c r="BO457" s="181"/>
      <c r="BP457" s="180">
        <v>170000</v>
      </c>
      <c r="BQ457" s="181"/>
      <c r="BR457" s="181"/>
    </row>
    <row r="458" spans="1:70" ht="11.25" hidden="1" customHeight="1" outlineLevel="2" x14ac:dyDescent="0.2">
      <c r="A458" s="184" t="s">
        <v>623</v>
      </c>
      <c r="B458" s="179">
        <v>60</v>
      </c>
      <c r="C458" s="179">
        <v>648</v>
      </c>
      <c r="D458" s="180">
        <v>42863.74</v>
      </c>
      <c r="E458" s="180">
        <v>415225.91</v>
      </c>
      <c r="F458" s="181"/>
      <c r="G458" s="180">
        <v>211947.84</v>
      </c>
      <c r="H458" s="181"/>
      <c r="I458" s="181"/>
      <c r="J458" s="180">
        <v>31712</v>
      </c>
      <c r="K458" s="180">
        <v>5952.85</v>
      </c>
      <c r="L458" s="180">
        <v>33362.160000000003</v>
      </c>
      <c r="M458" s="180">
        <v>21194.79</v>
      </c>
      <c r="N458" s="189"/>
      <c r="O458" s="189"/>
      <c r="P458" s="180">
        <v>21194.79</v>
      </c>
      <c r="Q458" s="181"/>
      <c r="R458" s="181"/>
      <c r="S458" s="181"/>
      <c r="T458" s="181"/>
      <c r="U458" s="181"/>
      <c r="V458" s="180">
        <v>4408.51</v>
      </c>
      <c r="W458" s="180">
        <v>5400</v>
      </c>
      <c r="X458" s="181"/>
      <c r="Y458" s="189"/>
      <c r="Z458" s="189"/>
      <c r="AA458" s="180">
        <v>52986.97</v>
      </c>
      <c r="AB458" s="181"/>
      <c r="AC458" s="181"/>
      <c r="AD458" s="181"/>
      <c r="AE458" s="181"/>
      <c r="AF458" s="181"/>
      <c r="AG458" s="180">
        <v>27066</v>
      </c>
      <c r="AH458" s="189"/>
      <c r="AI458" s="181"/>
      <c r="AJ458" s="180">
        <v>137791.39000000001</v>
      </c>
      <c r="AK458" s="181"/>
      <c r="AL458" s="180">
        <v>1000</v>
      </c>
      <c r="AM458" s="180">
        <v>20370.34</v>
      </c>
      <c r="AN458" s="181"/>
      <c r="AO458" s="180">
        <v>40762.980000000003</v>
      </c>
      <c r="AP458" s="181"/>
      <c r="AQ458" s="181"/>
      <c r="AR458" s="181"/>
      <c r="AS458" s="180">
        <v>3719.09</v>
      </c>
      <c r="AT458" s="180">
        <v>1192</v>
      </c>
      <c r="AU458" s="181"/>
      <c r="AV458" s="181"/>
      <c r="AW458" s="181"/>
      <c r="AX458" s="180">
        <v>23910.95</v>
      </c>
      <c r="AY458" s="180">
        <v>5313.44</v>
      </c>
      <c r="AZ458" s="181"/>
      <c r="BA458" s="180">
        <v>41522.589999999997</v>
      </c>
      <c r="BB458" s="180">
        <v>249514.47</v>
      </c>
      <c r="BC458" s="180">
        <v>225155.07</v>
      </c>
      <c r="BD458" s="180">
        <v>24359.4</v>
      </c>
      <c r="BE458" s="181"/>
      <c r="BF458" s="181"/>
      <c r="BG458" s="180">
        <v>70783.789999999994</v>
      </c>
      <c r="BH458" s="180">
        <v>41730.82</v>
      </c>
      <c r="BI458" s="180">
        <v>6229</v>
      </c>
      <c r="BJ458" s="180">
        <v>22421.82</v>
      </c>
      <c r="BK458" s="180">
        <v>13080</v>
      </c>
      <c r="BL458" s="180">
        <v>211522.59</v>
      </c>
      <c r="BM458" s="180">
        <v>41522.589999999997</v>
      </c>
      <c r="BN458" s="181"/>
      <c r="BO458" s="181"/>
      <c r="BP458" s="180">
        <v>170000</v>
      </c>
      <c r="BQ458" s="181"/>
      <c r="BR458" s="181"/>
    </row>
    <row r="459" spans="1:70" ht="11.25" hidden="1" customHeight="1" outlineLevel="2" x14ac:dyDescent="0.2">
      <c r="A459" s="184" t="s">
        <v>1108</v>
      </c>
      <c r="B459" s="179">
        <v>61</v>
      </c>
      <c r="C459" s="179">
        <v>658.8</v>
      </c>
      <c r="D459" s="180">
        <v>21460.03</v>
      </c>
      <c r="E459" s="180">
        <v>362308.1</v>
      </c>
      <c r="F459" s="181"/>
      <c r="G459" s="180">
        <v>197047.08</v>
      </c>
      <c r="H459" s="181"/>
      <c r="I459" s="181"/>
      <c r="J459" s="181"/>
      <c r="K459" s="180">
        <v>4845.42</v>
      </c>
      <c r="L459" s="180">
        <v>30508.2</v>
      </c>
      <c r="M459" s="180">
        <v>19704.71</v>
      </c>
      <c r="N459" s="189"/>
      <c r="O459" s="189"/>
      <c r="P459" s="180">
        <v>19704.71</v>
      </c>
      <c r="Q459" s="181"/>
      <c r="R459" s="181"/>
      <c r="S459" s="181"/>
      <c r="T459" s="181"/>
      <c r="U459" s="181"/>
      <c r="V459" s="180">
        <v>10995.21</v>
      </c>
      <c r="W459" s="180">
        <v>5490</v>
      </c>
      <c r="X459" s="181"/>
      <c r="Y459" s="189"/>
      <c r="Z459" s="189"/>
      <c r="AA459" s="180">
        <v>49261.77</v>
      </c>
      <c r="AB459" s="181"/>
      <c r="AC459" s="181"/>
      <c r="AD459" s="181"/>
      <c r="AE459" s="181"/>
      <c r="AF459" s="181"/>
      <c r="AG459" s="180">
        <v>24751</v>
      </c>
      <c r="AH459" s="189"/>
      <c r="AI459" s="181"/>
      <c r="AJ459" s="180">
        <v>129958.82</v>
      </c>
      <c r="AK459" s="181"/>
      <c r="AL459" s="180">
        <v>1000</v>
      </c>
      <c r="AM459" s="180">
        <v>15607.73</v>
      </c>
      <c r="AN459" s="181"/>
      <c r="AO459" s="181"/>
      <c r="AP459" s="181"/>
      <c r="AQ459" s="181"/>
      <c r="AR459" s="181"/>
      <c r="AS459" s="180">
        <v>3526.17</v>
      </c>
      <c r="AT459" s="180">
        <v>1192</v>
      </c>
      <c r="AU459" s="181"/>
      <c r="AV459" s="181"/>
      <c r="AW459" s="181"/>
      <c r="AX459" s="180">
        <v>59401.08</v>
      </c>
      <c r="AY459" s="180">
        <v>13001.02</v>
      </c>
      <c r="AZ459" s="181"/>
      <c r="BA459" s="180">
        <v>36230.82</v>
      </c>
      <c r="BB459" s="180">
        <v>199607.99</v>
      </c>
      <c r="BC459" s="180">
        <v>177332.09</v>
      </c>
      <c r="BD459" s="180">
        <v>22275.9</v>
      </c>
      <c r="BE459" s="181"/>
      <c r="BF459" s="181"/>
      <c r="BG459" s="180">
        <v>54201.32</v>
      </c>
      <c r="BH459" s="180">
        <v>36412.35</v>
      </c>
      <c r="BI459" s="180">
        <v>5435</v>
      </c>
      <c r="BJ459" s="180">
        <v>19564.349999999999</v>
      </c>
      <c r="BK459" s="180">
        <v>11413</v>
      </c>
      <c r="BL459" s="180">
        <v>206230.82</v>
      </c>
      <c r="BM459" s="180">
        <v>36230.82</v>
      </c>
      <c r="BN459" s="181"/>
      <c r="BO459" s="181"/>
      <c r="BP459" s="180">
        <v>170000</v>
      </c>
      <c r="BQ459" s="181"/>
      <c r="BR459" s="181"/>
    </row>
    <row r="460" spans="1:70" ht="11.25" hidden="1" customHeight="1" outlineLevel="2" x14ac:dyDescent="0.2">
      <c r="A460" s="184" t="s">
        <v>624</v>
      </c>
      <c r="B460" s="181"/>
      <c r="C460" s="181"/>
      <c r="D460" s="180">
        <v>8255.1200000000008</v>
      </c>
      <c r="E460" s="181"/>
      <c r="F460" s="181"/>
      <c r="G460" s="181"/>
      <c r="H460" s="181"/>
      <c r="I460" s="181"/>
      <c r="J460" s="181"/>
      <c r="K460" s="181"/>
      <c r="L460" s="181"/>
      <c r="M460" s="181"/>
      <c r="N460" s="189"/>
      <c r="O460" s="189"/>
      <c r="P460" s="181"/>
      <c r="Q460" s="181"/>
      <c r="R460" s="181"/>
      <c r="S460" s="181"/>
      <c r="T460" s="181"/>
      <c r="U460" s="181"/>
      <c r="V460" s="181"/>
      <c r="W460" s="181"/>
      <c r="X460" s="181"/>
      <c r="Y460" s="189"/>
      <c r="Z460" s="189"/>
      <c r="AA460" s="181"/>
      <c r="AB460" s="181"/>
      <c r="AC460" s="181"/>
      <c r="AD460" s="181"/>
      <c r="AE460" s="181"/>
      <c r="AF460" s="181"/>
      <c r="AG460" s="181"/>
      <c r="AH460" s="189"/>
      <c r="AI460" s="181"/>
      <c r="AJ460" s="181"/>
      <c r="AK460" s="181"/>
      <c r="AL460" s="181"/>
      <c r="AM460" s="181"/>
      <c r="AN460" s="181"/>
      <c r="AO460" s="181"/>
      <c r="AP460" s="181"/>
      <c r="AQ460" s="181"/>
      <c r="AR460" s="181"/>
      <c r="AS460" s="181"/>
      <c r="AT460" s="181"/>
      <c r="AU460" s="181"/>
      <c r="AV460" s="181"/>
      <c r="AW460" s="181"/>
      <c r="AX460" s="181"/>
      <c r="AY460" s="181"/>
      <c r="AZ460" s="181"/>
      <c r="BA460" s="181"/>
      <c r="BB460" s="181"/>
      <c r="BC460" s="181"/>
      <c r="BD460" s="181"/>
      <c r="BE460" s="181"/>
      <c r="BF460" s="181"/>
      <c r="BG460" s="180">
        <v>8255.1200000000008</v>
      </c>
      <c r="BH460" s="181"/>
      <c r="BI460" s="181"/>
      <c r="BJ460" s="181"/>
      <c r="BK460" s="181"/>
      <c r="BL460" s="181"/>
      <c r="BM460" s="181"/>
      <c r="BN460" s="181"/>
      <c r="BO460" s="181"/>
      <c r="BP460" s="181"/>
      <c r="BQ460" s="181"/>
      <c r="BR460" s="181"/>
    </row>
    <row r="461" spans="1:70" ht="11.25" hidden="1" customHeight="1" outlineLevel="2" x14ac:dyDescent="0.2">
      <c r="A461" s="184" t="s">
        <v>625</v>
      </c>
      <c r="B461" s="179">
        <v>57</v>
      </c>
      <c r="C461" s="179">
        <v>615.6</v>
      </c>
      <c r="D461" s="180">
        <v>59704.07</v>
      </c>
      <c r="E461" s="180">
        <v>382838.28</v>
      </c>
      <c r="F461" s="181"/>
      <c r="G461" s="180">
        <v>201350.45</v>
      </c>
      <c r="H461" s="181"/>
      <c r="I461" s="181"/>
      <c r="J461" s="181"/>
      <c r="K461" s="180">
        <v>5298.69</v>
      </c>
      <c r="L461" s="180">
        <v>33362.160000000003</v>
      </c>
      <c r="M461" s="180">
        <v>20135.05</v>
      </c>
      <c r="N461" s="190">
        <v>15835.18</v>
      </c>
      <c r="O461" s="189"/>
      <c r="P461" s="180">
        <v>20135.05</v>
      </c>
      <c r="Q461" s="181"/>
      <c r="R461" s="181"/>
      <c r="S461" s="181"/>
      <c r="T461" s="181"/>
      <c r="U461" s="181"/>
      <c r="V461" s="180">
        <v>4188.08</v>
      </c>
      <c r="W461" s="180">
        <v>5130</v>
      </c>
      <c r="X461" s="181"/>
      <c r="Y461" s="189"/>
      <c r="Z461" s="189"/>
      <c r="AA461" s="180">
        <v>50337.62</v>
      </c>
      <c r="AB461" s="181"/>
      <c r="AC461" s="181"/>
      <c r="AD461" s="181"/>
      <c r="AE461" s="181"/>
      <c r="AF461" s="181"/>
      <c r="AG461" s="180">
        <v>27066</v>
      </c>
      <c r="AH461" s="189"/>
      <c r="AI461" s="181"/>
      <c r="AJ461" s="180">
        <v>102870.43</v>
      </c>
      <c r="AK461" s="181"/>
      <c r="AL461" s="179">
        <v>500</v>
      </c>
      <c r="AM461" s="180">
        <v>17455.45</v>
      </c>
      <c r="AN461" s="181"/>
      <c r="AO461" s="181"/>
      <c r="AP461" s="181"/>
      <c r="AQ461" s="181"/>
      <c r="AR461" s="181"/>
      <c r="AS461" s="180">
        <v>3574.65</v>
      </c>
      <c r="AT461" s="180">
        <v>1192</v>
      </c>
      <c r="AU461" s="181"/>
      <c r="AV461" s="181"/>
      <c r="AW461" s="181"/>
      <c r="AX461" s="180">
        <v>31028.92</v>
      </c>
      <c r="AY461" s="180">
        <v>10835.58</v>
      </c>
      <c r="AZ461" s="181"/>
      <c r="BA461" s="180">
        <v>38283.83</v>
      </c>
      <c r="BB461" s="180">
        <v>276226.5</v>
      </c>
      <c r="BC461" s="180">
        <v>251867.1</v>
      </c>
      <c r="BD461" s="180">
        <v>24359.4</v>
      </c>
      <c r="BE461" s="181"/>
      <c r="BF461" s="181"/>
      <c r="BG461" s="180">
        <v>63445.42</v>
      </c>
      <c r="BH461" s="180">
        <v>38475.68</v>
      </c>
      <c r="BI461" s="180">
        <v>5743</v>
      </c>
      <c r="BJ461" s="180">
        <v>20672.68</v>
      </c>
      <c r="BK461" s="180">
        <v>12060</v>
      </c>
      <c r="BL461" s="180">
        <v>208283.83</v>
      </c>
      <c r="BM461" s="180">
        <v>38283.83</v>
      </c>
      <c r="BN461" s="181"/>
      <c r="BO461" s="181"/>
      <c r="BP461" s="180">
        <v>170000</v>
      </c>
      <c r="BQ461" s="181"/>
      <c r="BR461" s="181"/>
    </row>
    <row r="462" spans="1:70" ht="11.25" hidden="1" customHeight="1" outlineLevel="2" x14ac:dyDescent="0.2">
      <c r="A462" s="184" t="s">
        <v>626</v>
      </c>
      <c r="B462" s="179">
        <v>57</v>
      </c>
      <c r="C462" s="179">
        <v>615.6</v>
      </c>
      <c r="D462" s="180">
        <v>73326.53</v>
      </c>
      <c r="E462" s="180">
        <v>381612.51</v>
      </c>
      <c r="F462" s="181"/>
      <c r="G462" s="180">
        <v>201350.45</v>
      </c>
      <c r="H462" s="181"/>
      <c r="I462" s="181"/>
      <c r="J462" s="181"/>
      <c r="K462" s="180">
        <v>5298.69</v>
      </c>
      <c r="L462" s="180">
        <v>32250.080000000002</v>
      </c>
      <c r="M462" s="180">
        <v>20135.05</v>
      </c>
      <c r="N462" s="190">
        <v>15704.6</v>
      </c>
      <c r="O462" s="189"/>
      <c r="P462" s="180">
        <v>20135.05</v>
      </c>
      <c r="Q462" s="181"/>
      <c r="R462" s="181"/>
      <c r="S462" s="181"/>
      <c r="T462" s="181"/>
      <c r="U462" s="181"/>
      <c r="V462" s="180">
        <v>4188.09</v>
      </c>
      <c r="W462" s="180">
        <v>5146.88</v>
      </c>
      <c r="X462" s="181"/>
      <c r="Y462" s="189"/>
      <c r="Z462" s="189"/>
      <c r="AA462" s="180">
        <v>50337.62</v>
      </c>
      <c r="AB462" s="181"/>
      <c r="AC462" s="181"/>
      <c r="AD462" s="181"/>
      <c r="AE462" s="181"/>
      <c r="AF462" s="181"/>
      <c r="AG462" s="180">
        <v>27066</v>
      </c>
      <c r="AH462" s="189"/>
      <c r="AI462" s="181"/>
      <c r="AJ462" s="180">
        <v>61251.49</v>
      </c>
      <c r="AK462" s="181"/>
      <c r="AL462" s="180">
        <v>1000</v>
      </c>
      <c r="AM462" s="180">
        <v>17345.13</v>
      </c>
      <c r="AN462" s="181"/>
      <c r="AO462" s="181"/>
      <c r="AP462" s="181"/>
      <c r="AQ462" s="181"/>
      <c r="AR462" s="181"/>
      <c r="AS462" s="180">
        <v>3553.11</v>
      </c>
      <c r="AT462" s="180">
        <v>1192</v>
      </c>
      <c r="AU462" s="181"/>
      <c r="AV462" s="181"/>
      <c r="AW462" s="181"/>
      <c r="AX462" s="181"/>
      <c r="AY462" s="181"/>
      <c r="AZ462" s="181"/>
      <c r="BA462" s="180">
        <v>38161.25</v>
      </c>
      <c r="BB462" s="180">
        <v>323787.96999999997</v>
      </c>
      <c r="BC462" s="180">
        <v>299428.57</v>
      </c>
      <c r="BD462" s="180">
        <v>24359.4</v>
      </c>
      <c r="BE462" s="181"/>
      <c r="BF462" s="181"/>
      <c r="BG462" s="180">
        <v>69899.58</v>
      </c>
      <c r="BH462" s="180">
        <v>38351.870000000003</v>
      </c>
      <c r="BI462" s="180">
        <v>5724</v>
      </c>
      <c r="BJ462" s="180">
        <v>20607.87</v>
      </c>
      <c r="BK462" s="180">
        <v>12020</v>
      </c>
      <c r="BL462" s="180">
        <v>208161.25</v>
      </c>
      <c r="BM462" s="180">
        <v>38161.25</v>
      </c>
      <c r="BN462" s="181"/>
      <c r="BO462" s="181"/>
      <c r="BP462" s="180">
        <v>170000</v>
      </c>
      <c r="BQ462" s="181"/>
      <c r="BR462" s="181"/>
    </row>
    <row r="463" spans="1:70" ht="11.25" customHeight="1" outlineLevel="1" collapsed="1" x14ac:dyDescent="0.2">
      <c r="A463" s="227" t="s">
        <v>627</v>
      </c>
      <c r="B463" s="185">
        <v>1532</v>
      </c>
      <c r="C463" s="185">
        <v>12894.4</v>
      </c>
      <c r="D463" s="185">
        <v>1096062.8500000001</v>
      </c>
      <c r="E463" s="185">
        <v>29516936.289999999</v>
      </c>
      <c r="F463" s="175"/>
      <c r="G463" s="174">
        <v>6578243.5599999996</v>
      </c>
      <c r="H463" s="175"/>
      <c r="I463" s="174">
        <v>21542.94</v>
      </c>
      <c r="J463" s="174">
        <v>47568</v>
      </c>
      <c r="K463" s="174">
        <v>28610.14</v>
      </c>
      <c r="L463" s="174">
        <v>183921.7</v>
      </c>
      <c r="M463" s="174">
        <v>715294.89</v>
      </c>
      <c r="N463" s="185">
        <v>205681.03</v>
      </c>
      <c r="O463" s="251"/>
      <c r="P463" s="185">
        <v>556126.12</v>
      </c>
      <c r="Q463" s="251"/>
      <c r="R463" s="185">
        <v>339774.83</v>
      </c>
      <c r="S463" s="251">
        <v>42016.24</v>
      </c>
      <c r="T463" s="251">
        <v>19019.12</v>
      </c>
      <c r="U463" s="251"/>
      <c r="V463" s="185">
        <v>1471362.89</v>
      </c>
      <c r="W463" s="185">
        <v>132765.64000000001</v>
      </c>
      <c r="X463" s="251"/>
      <c r="Y463" s="251"/>
      <c r="Z463" s="185">
        <v>15000</v>
      </c>
      <c r="AA463" s="185">
        <v>1390315.2</v>
      </c>
      <c r="AB463" s="251"/>
      <c r="AC463" s="251"/>
      <c r="AD463" s="251"/>
      <c r="AE463" s="251"/>
      <c r="AF463" s="185">
        <v>738749.08</v>
      </c>
      <c r="AG463" s="185">
        <v>628004</v>
      </c>
      <c r="AH463" s="251"/>
      <c r="AI463" s="251">
        <v>53641</v>
      </c>
      <c r="AJ463" s="185">
        <v>2499354.38</v>
      </c>
      <c r="AK463" s="185">
        <v>6000</v>
      </c>
      <c r="AL463" s="185">
        <v>21000</v>
      </c>
      <c r="AM463" s="185"/>
      <c r="AN463" s="185"/>
      <c r="AO463" s="185">
        <v>515970.08</v>
      </c>
      <c r="AP463" s="251">
        <v>609652.47999999998</v>
      </c>
      <c r="AQ463" s="251">
        <v>65624.14</v>
      </c>
      <c r="AR463" s="185"/>
      <c r="AS463" s="185">
        <v>5050</v>
      </c>
      <c r="AT463" s="185">
        <v>114844.96</v>
      </c>
      <c r="AU463" s="185">
        <v>30694</v>
      </c>
      <c r="AV463" s="251">
        <v>9256.44</v>
      </c>
      <c r="AW463" s="251"/>
      <c r="AX463" s="185"/>
      <c r="AY463" s="251">
        <v>80566.460000000006</v>
      </c>
      <c r="AZ463" s="185"/>
      <c r="BA463" s="185">
        <v>8218.98</v>
      </c>
      <c r="BB463" s="185">
        <v>1032476.84</v>
      </c>
      <c r="BC463" s="185">
        <v>8773359.1199999992</v>
      </c>
      <c r="BD463" s="185">
        <v>8003018.3399999999</v>
      </c>
      <c r="BE463" s="251">
        <v>770340.78</v>
      </c>
      <c r="BF463" s="251"/>
      <c r="BG463" s="185"/>
      <c r="BH463" s="185">
        <v>2714692.4</v>
      </c>
      <c r="BI463" s="185">
        <v>361816</v>
      </c>
      <c r="BJ463" s="185">
        <v>1555489.4</v>
      </c>
      <c r="BK463" s="185">
        <v>797387</v>
      </c>
      <c r="BL463" s="174">
        <v>326304</v>
      </c>
      <c r="BM463" s="174">
        <v>827578.98</v>
      </c>
      <c r="BN463" s="175"/>
      <c r="BO463" s="174">
        <v>333171.14</v>
      </c>
      <c r="BP463" s="174">
        <v>3570000</v>
      </c>
      <c r="BQ463" s="175"/>
      <c r="BR463" s="175"/>
    </row>
    <row r="464" spans="1:70" ht="11.25" hidden="1" customHeight="1" outlineLevel="2" x14ac:dyDescent="0.2">
      <c r="A464" s="184" t="s">
        <v>628</v>
      </c>
      <c r="B464" s="179">
        <v>68</v>
      </c>
      <c r="C464" s="179">
        <v>544</v>
      </c>
      <c r="D464" s="180">
        <v>18809.419999999998</v>
      </c>
      <c r="E464" s="180">
        <v>405798.72</v>
      </c>
      <c r="F464" s="181"/>
      <c r="G464" s="180">
        <v>201666.24</v>
      </c>
      <c r="H464" s="181"/>
      <c r="I464" s="181"/>
      <c r="J464" s="181"/>
      <c r="K464" s="181"/>
      <c r="L464" s="181"/>
      <c r="M464" s="180">
        <v>20166.63</v>
      </c>
      <c r="N464" s="189"/>
      <c r="O464" s="189"/>
      <c r="P464" s="180">
        <v>20166.63</v>
      </c>
      <c r="Q464" s="181"/>
      <c r="R464" s="181"/>
      <c r="S464" s="181"/>
      <c r="T464" s="181"/>
      <c r="U464" s="181"/>
      <c r="V464" s="180">
        <v>37993.919999999998</v>
      </c>
      <c r="W464" s="180">
        <v>4657.5</v>
      </c>
      <c r="X464" s="181"/>
      <c r="Y464" s="189"/>
      <c r="Z464" s="189"/>
      <c r="AA464" s="180">
        <v>50416.56</v>
      </c>
      <c r="AB464" s="181"/>
      <c r="AC464" s="181"/>
      <c r="AD464" s="181"/>
      <c r="AE464" s="181"/>
      <c r="AF464" s="180">
        <v>40333.24</v>
      </c>
      <c r="AG464" s="180">
        <v>30398</v>
      </c>
      <c r="AH464" s="189"/>
      <c r="AI464" s="181"/>
      <c r="AJ464" s="180">
        <v>58661.74</v>
      </c>
      <c r="AK464" s="180">
        <v>1000</v>
      </c>
      <c r="AL464" s="181"/>
      <c r="AM464" s="180">
        <v>15891.9</v>
      </c>
      <c r="AN464" s="181"/>
      <c r="AO464" s="181"/>
      <c r="AP464" s="181"/>
      <c r="AQ464" s="181"/>
      <c r="AR464" s="181"/>
      <c r="AS464" s="180">
        <v>4031.29</v>
      </c>
      <c r="AT464" s="180">
        <v>1192</v>
      </c>
      <c r="AU464" s="181"/>
      <c r="AV464" s="181"/>
      <c r="AW464" s="181"/>
      <c r="AX464" s="181"/>
      <c r="AY464" s="181"/>
      <c r="AZ464" s="181"/>
      <c r="BA464" s="180">
        <v>36546.550000000003</v>
      </c>
      <c r="BB464" s="180">
        <v>265517.82</v>
      </c>
      <c r="BC464" s="180">
        <v>238159.62</v>
      </c>
      <c r="BD464" s="180">
        <v>27358.2</v>
      </c>
      <c r="BE464" s="181"/>
      <c r="BF464" s="181"/>
      <c r="BG464" s="180">
        <v>100428.58</v>
      </c>
      <c r="BH464" s="180">
        <v>36975.879999999997</v>
      </c>
      <c r="BI464" s="180">
        <v>5482</v>
      </c>
      <c r="BJ464" s="180">
        <v>19889.88</v>
      </c>
      <c r="BK464" s="180">
        <v>11604</v>
      </c>
      <c r="BL464" s="180">
        <v>206546.55</v>
      </c>
      <c r="BM464" s="180">
        <v>36546.550000000003</v>
      </c>
      <c r="BN464" s="181"/>
      <c r="BO464" s="181"/>
      <c r="BP464" s="180">
        <v>170000</v>
      </c>
      <c r="BQ464" s="181"/>
      <c r="BR464" s="181"/>
    </row>
    <row r="465" spans="1:70" ht="11.25" hidden="1" customHeight="1" outlineLevel="2" x14ac:dyDescent="0.2">
      <c r="A465" s="184" t="s">
        <v>629</v>
      </c>
      <c r="B465" s="179">
        <v>79</v>
      </c>
      <c r="C465" s="179">
        <v>632</v>
      </c>
      <c r="D465" s="180">
        <v>43988.79</v>
      </c>
      <c r="E465" s="180">
        <v>563847.68999999994</v>
      </c>
      <c r="F465" s="181"/>
      <c r="G465" s="180">
        <v>234288.72</v>
      </c>
      <c r="H465" s="181"/>
      <c r="I465" s="180">
        <v>4448.5200000000004</v>
      </c>
      <c r="J465" s="180">
        <v>31712</v>
      </c>
      <c r="K465" s="181"/>
      <c r="L465" s="181"/>
      <c r="M465" s="180">
        <v>23428.880000000001</v>
      </c>
      <c r="N465" s="189"/>
      <c r="O465" s="189"/>
      <c r="P465" s="180">
        <v>23428.880000000001</v>
      </c>
      <c r="Q465" s="181"/>
      <c r="R465" s="181"/>
      <c r="S465" s="181"/>
      <c r="T465" s="181"/>
      <c r="U465" s="181"/>
      <c r="V465" s="180">
        <v>105312.77</v>
      </c>
      <c r="W465" s="180">
        <v>5400</v>
      </c>
      <c r="X465" s="181"/>
      <c r="Y465" s="189"/>
      <c r="Z465" s="189"/>
      <c r="AA465" s="180">
        <v>58572.18</v>
      </c>
      <c r="AB465" s="181"/>
      <c r="AC465" s="181"/>
      <c r="AD465" s="181"/>
      <c r="AE465" s="181"/>
      <c r="AF465" s="180">
        <v>46857.74</v>
      </c>
      <c r="AG465" s="180">
        <v>30398</v>
      </c>
      <c r="AH465" s="189"/>
      <c r="AI465" s="181"/>
      <c r="AJ465" s="180">
        <v>330991.95</v>
      </c>
      <c r="AK465" s="180">
        <v>2000</v>
      </c>
      <c r="AL465" s="181"/>
      <c r="AM465" s="180">
        <v>29529.09</v>
      </c>
      <c r="AN465" s="180">
        <v>241309.81</v>
      </c>
      <c r="AO465" s="181"/>
      <c r="AP465" s="181"/>
      <c r="AQ465" s="181"/>
      <c r="AR465" s="181"/>
      <c r="AS465" s="180">
        <v>5262.05</v>
      </c>
      <c r="AT465" s="180">
        <v>1192</v>
      </c>
      <c r="AU465" s="181"/>
      <c r="AV465" s="181"/>
      <c r="AW465" s="181"/>
      <c r="AX465" s="181"/>
      <c r="AY465" s="181"/>
      <c r="AZ465" s="181"/>
      <c r="BA465" s="180">
        <v>51699</v>
      </c>
      <c r="BB465" s="180">
        <v>217597.87</v>
      </c>
      <c r="BC465" s="180">
        <v>203918.77</v>
      </c>
      <c r="BD465" s="180">
        <v>13679.1</v>
      </c>
      <c r="BE465" s="181"/>
      <c r="BF465" s="181"/>
      <c r="BG465" s="180">
        <v>59246.66</v>
      </c>
      <c r="BH465" s="180">
        <v>51957.64</v>
      </c>
      <c r="BI465" s="180">
        <v>7755</v>
      </c>
      <c r="BJ465" s="180">
        <v>27917.64</v>
      </c>
      <c r="BK465" s="180">
        <v>16285</v>
      </c>
      <c r="BL465" s="180">
        <v>221699</v>
      </c>
      <c r="BM465" s="180">
        <v>51699</v>
      </c>
      <c r="BN465" s="181"/>
      <c r="BO465" s="181"/>
      <c r="BP465" s="180">
        <v>170000</v>
      </c>
      <c r="BQ465" s="181"/>
      <c r="BR465" s="181"/>
    </row>
    <row r="466" spans="1:70" ht="11.25" hidden="1" customHeight="1" outlineLevel="2" x14ac:dyDescent="0.2">
      <c r="A466" s="184" t="s">
        <v>630</v>
      </c>
      <c r="B466" s="179">
        <v>79</v>
      </c>
      <c r="C466" s="179">
        <v>632</v>
      </c>
      <c r="D466" s="180">
        <v>29154.37</v>
      </c>
      <c r="E466" s="180">
        <v>347523.55</v>
      </c>
      <c r="F466" s="181"/>
      <c r="G466" s="180">
        <v>169888.8</v>
      </c>
      <c r="H466" s="181"/>
      <c r="I466" s="181"/>
      <c r="J466" s="181"/>
      <c r="K466" s="181"/>
      <c r="L466" s="181"/>
      <c r="M466" s="180">
        <v>16988.88</v>
      </c>
      <c r="N466" s="189"/>
      <c r="O466" s="189"/>
      <c r="P466" s="180">
        <v>16988.88</v>
      </c>
      <c r="Q466" s="181"/>
      <c r="R466" s="180">
        <v>29430.400000000001</v>
      </c>
      <c r="S466" s="181"/>
      <c r="T466" s="181"/>
      <c r="U466" s="181"/>
      <c r="V466" s="180">
        <v>42319.3</v>
      </c>
      <c r="W466" s="180">
        <v>4909.09</v>
      </c>
      <c r="X466" s="181"/>
      <c r="Y466" s="189"/>
      <c r="Z466" s="189"/>
      <c r="AA466" s="180">
        <v>42472.2</v>
      </c>
      <c r="AB466" s="181"/>
      <c r="AC466" s="181"/>
      <c r="AD466" s="181"/>
      <c r="AE466" s="181"/>
      <c r="AF466" s="181"/>
      <c r="AG466" s="180">
        <v>24526</v>
      </c>
      <c r="AH466" s="189"/>
      <c r="AI466" s="181"/>
      <c r="AJ466" s="180">
        <v>54648.85</v>
      </c>
      <c r="AK466" s="180">
        <v>1000</v>
      </c>
      <c r="AL466" s="181"/>
      <c r="AM466" s="180">
        <v>14277.12</v>
      </c>
      <c r="AN466" s="181"/>
      <c r="AO466" s="181"/>
      <c r="AP466" s="181"/>
      <c r="AQ466" s="181"/>
      <c r="AR466" s="181"/>
      <c r="AS466" s="180">
        <v>3427.38</v>
      </c>
      <c r="AT466" s="180">
        <v>1192</v>
      </c>
      <c r="AU466" s="181"/>
      <c r="AV466" s="181"/>
      <c r="AW466" s="181"/>
      <c r="AX466" s="181"/>
      <c r="AY466" s="181"/>
      <c r="AZ466" s="181"/>
      <c r="BA466" s="180">
        <v>34752.35</v>
      </c>
      <c r="BB466" s="180">
        <v>277190.03999999998</v>
      </c>
      <c r="BC466" s="180">
        <v>228689.89</v>
      </c>
      <c r="BD466" s="180">
        <v>48500.15</v>
      </c>
      <c r="BE466" s="181"/>
      <c r="BF466" s="181"/>
      <c r="BG466" s="180">
        <v>44839.03</v>
      </c>
      <c r="BH466" s="180">
        <v>34926.26</v>
      </c>
      <c r="BI466" s="180">
        <v>5213</v>
      </c>
      <c r="BJ466" s="180">
        <v>18765.259999999998</v>
      </c>
      <c r="BK466" s="180">
        <v>10948</v>
      </c>
      <c r="BL466" s="180">
        <v>204752.35</v>
      </c>
      <c r="BM466" s="180">
        <v>34752.35</v>
      </c>
      <c r="BN466" s="181"/>
      <c r="BO466" s="181"/>
      <c r="BP466" s="180">
        <v>170000</v>
      </c>
      <c r="BQ466" s="181"/>
      <c r="BR466" s="181"/>
    </row>
    <row r="467" spans="1:70" ht="11.25" hidden="1" customHeight="1" outlineLevel="2" x14ac:dyDescent="0.2">
      <c r="A467" s="184" t="s">
        <v>631</v>
      </c>
      <c r="B467" s="179">
        <v>73</v>
      </c>
      <c r="C467" s="179">
        <v>584</v>
      </c>
      <c r="D467" s="180">
        <v>73790.3</v>
      </c>
      <c r="E467" s="180">
        <v>559079.04</v>
      </c>
      <c r="F467" s="181"/>
      <c r="G467" s="180">
        <v>225227.51999999999</v>
      </c>
      <c r="H467" s="181"/>
      <c r="I467" s="181"/>
      <c r="J467" s="181"/>
      <c r="K467" s="181"/>
      <c r="L467" s="181"/>
      <c r="M467" s="180">
        <v>22522.75</v>
      </c>
      <c r="N467" s="189"/>
      <c r="O467" s="189"/>
      <c r="P467" s="180">
        <v>22522.75</v>
      </c>
      <c r="Q467" s="181"/>
      <c r="R467" s="180">
        <v>97800</v>
      </c>
      <c r="S467" s="181"/>
      <c r="T467" s="181"/>
      <c r="U467" s="181"/>
      <c r="V467" s="180">
        <v>60383.49</v>
      </c>
      <c r="W467" s="180">
        <v>3814.65</v>
      </c>
      <c r="X467" s="181"/>
      <c r="Y467" s="189"/>
      <c r="Z467" s="190">
        <v>15000</v>
      </c>
      <c r="AA467" s="180">
        <v>56306.879999999997</v>
      </c>
      <c r="AB467" s="181"/>
      <c r="AC467" s="181"/>
      <c r="AD467" s="181"/>
      <c r="AE467" s="181"/>
      <c r="AF467" s="181"/>
      <c r="AG467" s="180">
        <v>55501</v>
      </c>
      <c r="AH467" s="189"/>
      <c r="AI467" s="181"/>
      <c r="AJ467" s="180">
        <v>64485.37</v>
      </c>
      <c r="AK467" s="180">
        <v>2000</v>
      </c>
      <c r="AL467" s="181"/>
      <c r="AM467" s="181"/>
      <c r="AN467" s="181"/>
      <c r="AO467" s="181"/>
      <c r="AP467" s="181"/>
      <c r="AQ467" s="181"/>
      <c r="AR467" s="181"/>
      <c r="AS467" s="180">
        <v>5385.47</v>
      </c>
      <c r="AT467" s="180">
        <v>1192</v>
      </c>
      <c r="AU467" s="181"/>
      <c r="AV467" s="181"/>
      <c r="AW467" s="181"/>
      <c r="AX467" s="181"/>
      <c r="AY467" s="181"/>
      <c r="AZ467" s="181"/>
      <c r="BA467" s="180">
        <v>55907.9</v>
      </c>
      <c r="BB467" s="180">
        <v>465443.53</v>
      </c>
      <c r="BC467" s="180">
        <v>340972.63</v>
      </c>
      <c r="BD467" s="180">
        <v>124470.9</v>
      </c>
      <c r="BE467" s="181"/>
      <c r="BF467" s="181"/>
      <c r="BG467" s="180">
        <v>102940.44</v>
      </c>
      <c r="BH467" s="180">
        <v>47801.26</v>
      </c>
      <c r="BI467" s="181"/>
      <c r="BJ467" s="180">
        <v>30190.26</v>
      </c>
      <c r="BK467" s="180">
        <v>17611</v>
      </c>
      <c r="BL467" s="180">
        <v>559079.04</v>
      </c>
      <c r="BM467" s="180">
        <v>55907.9</v>
      </c>
      <c r="BN467" s="181"/>
      <c r="BO467" s="180">
        <v>333171.14</v>
      </c>
      <c r="BP467" s="180">
        <v>170000</v>
      </c>
      <c r="BQ467" s="181"/>
      <c r="BR467" s="181"/>
    </row>
    <row r="468" spans="1:70" ht="11.25" hidden="1" customHeight="1" outlineLevel="2" x14ac:dyDescent="0.2">
      <c r="A468" s="184" t="s">
        <v>632</v>
      </c>
      <c r="B468" s="179">
        <v>75</v>
      </c>
      <c r="C468" s="179">
        <v>600</v>
      </c>
      <c r="D468" s="180">
        <v>43188.79</v>
      </c>
      <c r="E468" s="180">
        <v>324760.03999999998</v>
      </c>
      <c r="F468" s="181"/>
      <c r="G468" s="180">
        <v>179460</v>
      </c>
      <c r="H468" s="181"/>
      <c r="I468" s="181"/>
      <c r="J468" s="181"/>
      <c r="K468" s="181"/>
      <c r="L468" s="181"/>
      <c r="M468" s="181"/>
      <c r="N468" s="189"/>
      <c r="O468" s="189"/>
      <c r="P468" s="180">
        <v>17946</v>
      </c>
      <c r="Q468" s="181"/>
      <c r="R468" s="181"/>
      <c r="S468" s="181"/>
      <c r="T468" s="181"/>
      <c r="U468" s="181"/>
      <c r="V468" s="180">
        <v>16941.04</v>
      </c>
      <c r="W468" s="180">
        <v>5130</v>
      </c>
      <c r="X468" s="181"/>
      <c r="Y468" s="189"/>
      <c r="Z468" s="189"/>
      <c r="AA468" s="180">
        <v>44865</v>
      </c>
      <c r="AB468" s="181"/>
      <c r="AC468" s="181"/>
      <c r="AD468" s="181"/>
      <c r="AE468" s="181"/>
      <c r="AF468" s="180">
        <v>35892</v>
      </c>
      <c r="AG468" s="180">
        <v>24526</v>
      </c>
      <c r="AH468" s="189"/>
      <c r="AI468" s="181"/>
      <c r="AJ468" s="180">
        <v>40539.379999999997</v>
      </c>
      <c r="AK468" s="181"/>
      <c r="AL468" s="181"/>
      <c r="AM468" s="180">
        <v>7212.98</v>
      </c>
      <c r="AN468" s="181"/>
      <c r="AO468" s="181"/>
      <c r="AP468" s="181"/>
      <c r="AQ468" s="181"/>
      <c r="AR468" s="181"/>
      <c r="AS468" s="180">
        <v>3247.6</v>
      </c>
      <c r="AT468" s="180">
        <v>1192</v>
      </c>
      <c r="AU468" s="181"/>
      <c r="AV468" s="181"/>
      <c r="AW468" s="181"/>
      <c r="AX468" s="181"/>
      <c r="AY468" s="181"/>
      <c r="AZ468" s="181"/>
      <c r="BA468" s="180">
        <v>28886.799999999999</v>
      </c>
      <c r="BB468" s="180">
        <v>253578.59</v>
      </c>
      <c r="BC468" s="180">
        <v>231505.19</v>
      </c>
      <c r="BD468" s="180">
        <v>22073.4</v>
      </c>
      <c r="BE468" s="181"/>
      <c r="BF468" s="181"/>
      <c r="BG468" s="180">
        <v>73830.86</v>
      </c>
      <c r="BH468" s="180">
        <v>29032.22</v>
      </c>
      <c r="BI468" s="180">
        <v>4334</v>
      </c>
      <c r="BJ468" s="180">
        <v>15599.22</v>
      </c>
      <c r="BK468" s="180">
        <v>9099</v>
      </c>
      <c r="BL468" s="180">
        <v>198886.8</v>
      </c>
      <c r="BM468" s="180">
        <v>28886.799999999999</v>
      </c>
      <c r="BN468" s="181"/>
      <c r="BO468" s="181"/>
      <c r="BP468" s="180">
        <v>170000</v>
      </c>
      <c r="BQ468" s="181"/>
      <c r="BR468" s="181"/>
    </row>
    <row r="469" spans="1:70" ht="11.25" hidden="1" customHeight="1" outlineLevel="2" x14ac:dyDescent="0.2">
      <c r="A469" s="184" t="s">
        <v>1109</v>
      </c>
      <c r="B469" s="179">
        <v>79</v>
      </c>
      <c r="C469" s="179">
        <v>632</v>
      </c>
      <c r="D469" s="180">
        <v>72742.47</v>
      </c>
      <c r="E469" s="180">
        <v>527687.17000000004</v>
      </c>
      <c r="F469" s="181"/>
      <c r="G469" s="180">
        <v>234288.72</v>
      </c>
      <c r="H469" s="181"/>
      <c r="I469" s="181"/>
      <c r="J469" s="181"/>
      <c r="K469" s="181"/>
      <c r="L469" s="181"/>
      <c r="M469" s="180">
        <v>23428.880000000001</v>
      </c>
      <c r="N469" s="189"/>
      <c r="O469" s="189"/>
      <c r="P469" s="180">
        <v>23428.880000000001</v>
      </c>
      <c r="Q469" s="181"/>
      <c r="R469" s="181"/>
      <c r="S469" s="181"/>
      <c r="T469" s="181"/>
      <c r="U469" s="181"/>
      <c r="V469" s="180">
        <v>105312.77</v>
      </c>
      <c r="W469" s="180">
        <v>5400</v>
      </c>
      <c r="X469" s="181"/>
      <c r="Y469" s="189"/>
      <c r="Z469" s="189"/>
      <c r="AA469" s="180">
        <v>58572.18</v>
      </c>
      <c r="AB469" s="181"/>
      <c r="AC469" s="181"/>
      <c r="AD469" s="181"/>
      <c r="AE469" s="181"/>
      <c r="AF469" s="180">
        <v>46857.74</v>
      </c>
      <c r="AG469" s="180">
        <v>30398</v>
      </c>
      <c r="AH469" s="189"/>
      <c r="AI469" s="181"/>
      <c r="AJ469" s="180">
        <v>82767.17</v>
      </c>
      <c r="AK469" s="180">
        <v>2000</v>
      </c>
      <c r="AL469" s="181"/>
      <c r="AM469" s="180">
        <v>26274.65</v>
      </c>
      <c r="AN469" s="181"/>
      <c r="AO469" s="181"/>
      <c r="AP469" s="181"/>
      <c r="AQ469" s="181"/>
      <c r="AR469" s="181"/>
      <c r="AS469" s="180">
        <v>5217.57</v>
      </c>
      <c r="AT469" s="180">
        <v>1192</v>
      </c>
      <c r="AU469" s="181"/>
      <c r="AV469" s="181"/>
      <c r="AW469" s="181"/>
      <c r="AX469" s="181"/>
      <c r="AY469" s="181"/>
      <c r="AZ469" s="181"/>
      <c r="BA469" s="180">
        <v>48082.95</v>
      </c>
      <c r="BB469" s="180">
        <v>403605.52</v>
      </c>
      <c r="BC469" s="180">
        <v>376247.32</v>
      </c>
      <c r="BD469" s="180">
        <v>27358.2</v>
      </c>
      <c r="BE469" s="181"/>
      <c r="BF469" s="181"/>
      <c r="BG469" s="180">
        <v>114056.95</v>
      </c>
      <c r="BH469" s="180">
        <v>48322.91</v>
      </c>
      <c r="BI469" s="180">
        <v>7212</v>
      </c>
      <c r="BJ469" s="180">
        <v>25963.91</v>
      </c>
      <c r="BK469" s="180">
        <v>15147</v>
      </c>
      <c r="BL469" s="180">
        <v>218082.95</v>
      </c>
      <c r="BM469" s="180">
        <v>48082.95</v>
      </c>
      <c r="BN469" s="181"/>
      <c r="BO469" s="181"/>
      <c r="BP469" s="180">
        <v>170000</v>
      </c>
      <c r="BQ469" s="181"/>
      <c r="BR469" s="181"/>
    </row>
    <row r="470" spans="1:70" ht="11.25" hidden="1" customHeight="1" outlineLevel="2" x14ac:dyDescent="0.2">
      <c r="A470" s="184" t="s">
        <v>633</v>
      </c>
      <c r="B470" s="179">
        <v>79</v>
      </c>
      <c r="C470" s="179">
        <v>632</v>
      </c>
      <c r="D470" s="180">
        <v>64580.35</v>
      </c>
      <c r="E470" s="180">
        <v>388915.15</v>
      </c>
      <c r="F470" s="181"/>
      <c r="G470" s="180">
        <v>189031.2</v>
      </c>
      <c r="H470" s="181"/>
      <c r="I470" s="181"/>
      <c r="J470" s="181"/>
      <c r="K470" s="181"/>
      <c r="L470" s="181"/>
      <c r="M470" s="180">
        <v>18903.12</v>
      </c>
      <c r="N470" s="189"/>
      <c r="O470" s="189"/>
      <c r="P470" s="180">
        <v>18903.12</v>
      </c>
      <c r="Q470" s="181"/>
      <c r="R470" s="181"/>
      <c r="S470" s="181"/>
      <c r="T470" s="181"/>
      <c r="U470" s="181"/>
      <c r="V470" s="180">
        <v>47087.67</v>
      </c>
      <c r="W470" s="180">
        <v>5400</v>
      </c>
      <c r="X470" s="181"/>
      <c r="Y470" s="189"/>
      <c r="Z470" s="189"/>
      <c r="AA470" s="180">
        <v>47257.8</v>
      </c>
      <c r="AB470" s="181"/>
      <c r="AC470" s="181"/>
      <c r="AD470" s="181"/>
      <c r="AE470" s="181"/>
      <c r="AF470" s="180">
        <v>37806.239999999998</v>
      </c>
      <c r="AG470" s="180">
        <v>24526</v>
      </c>
      <c r="AH470" s="189"/>
      <c r="AI470" s="181"/>
      <c r="AJ470" s="180">
        <v>55743.98</v>
      </c>
      <c r="AK470" s="180">
        <v>1000</v>
      </c>
      <c r="AL470" s="181"/>
      <c r="AM470" s="180">
        <v>14599.8</v>
      </c>
      <c r="AN470" s="181"/>
      <c r="AO470" s="181"/>
      <c r="AP470" s="181"/>
      <c r="AQ470" s="181"/>
      <c r="AR470" s="181"/>
      <c r="AS470" s="180">
        <v>3841.3</v>
      </c>
      <c r="AT470" s="180">
        <v>1192</v>
      </c>
      <c r="AU470" s="181"/>
      <c r="AV470" s="181"/>
      <c r="AW470" s="181"/>
      <c r="AX470" s="181"/>
      <c r="AY470" s="181"/>
      <c r="AZ470" s="181"/>
      <c r="BA470" s="180">
        <v>35110.879999999997</v>
      </c>
      <c r="BB470" s="180">
        <v>313194.40999999997</v>
      </c>
      <c r="BC470" s="180">
        <v>291121.01</v>
      </c>
      <c r="BD470" s="180">
        <v>22073.4</v>
      </c>
      <c r="BE470" s="181"/>
      <c r="BF470" s="181"/>
      <c r="BG470" s="180">
        <v>84557.11</v>
      </c>
      <c r="BH470" s="180">
        <v>35286.800000000003</v>
      </c>
      <c r="BI470" s="180">
        <v>5267</v>
      </c>
      <c r="BJ470" s="180">
        <v>18958.8</v>
      </c>
      <c r="BK470" s="180">
        <v>11061</v>
      </c>
      <c r="BL470" s="180">
        <v>205110.88</v>
      </c>
      <c r="BM470" s="180">
        <v>35110.879999999997</v>
      </c>
      <c r="BN470" s="181"/>
      <c r="BO470" s="181"/>
      <c r="BP470" s="180">
        <v>170000</v>
      </c>
      <c r="BQ470" s="181"/>
      <c r="BR470" s="181"/>
    </row>
    <row r="471" spans="1:70" ht="11.25" hidden="1" customHeight="1" outlineLevel="2" x14ac:dyDescent="0.2">
      <c r="A471" s="184" t="s">
        <v>634</v>
      </c>
      <c r="B471" s="179">
        <v>48</v>
      </c>
      <c r="C471" s="179">
        <v>518.4</v>
      </c>
      <c r="D471" s="180">
        <v>33330.31</v>
      </c>
      <c r="E471" s="180">
        <v>344906.15</v>
      </c>
      <c r="F471" s="181"/>
      <c r="G471" s="180">
        <v>169558.27</v>
      </c>
      <c r="H471" s="181"/>
      <c r="I471" s="181"/>
      <c r="J471" s="181"/>
      <c r="K471" s="180">
        <v>3532.46</v>
      </c>
      <c r="L471" s="180">
        <v>26689.72</v>
      </c>
      <c r="M471" s="180">
        <v>16955.830000000002</v>
      </c>
      <c r="N471" s="189"/>
      <c r="O471" s="189"/>
      <c r="P471" s="180">
        <v>16955.830000000002</v>
      </c>
      <c r="Q471" s="181"/>
      <c r="R471" s="181"/>
      <c r="S471" s="181"/>
      <c r="T471" s="181"/>
      <c r="U471" s="181"/>
      <c r="V471" s="180">
        <v>3526.81</v>
      </c>
      <c r="W471" s="180">
        <v>4320</v>
      </c>
      <c r="X471" s="181"/>
      <c r="Y471" s="189"/>
      <c r="Z471" s="189"/>
      <c r="AA471" s="180">
        <v>42389.58</v>
      </c>
      <c r="AB471" s="181"/>
      <c r="AC471" s="181"/>
      <c r="AD471" s="181"/>
      <c r="AE471" s="181"/>
      <c r="AF471" s="180">
        <v>33911.65</v>
      </c>
      <c r="AG471" s="180">
        <v>27066</v>
      </c>
      <c r="AH471" s="189"/>
      <c r="AI471" s="181"/>
      <c r="AJ471" s="180">
        <v>47684.1</v>
      </c>
      <c r="AK471" s="180">
        <v>1000</v>
      </c>
      <c r="AL471" s="181"/>
      <c r="AM471" s="180">
        <v>10989.51</v>
      </c>
      <c r="AN471" s="181"/>
      <c r="AO471" s="181"/>
      <c r="AP471" s="181"/>
      <c r="AQ471" s="181"/>
      <c r="AR471" s="181"/>
      <c r="AS471" s="180">
        <v>3403.14</v>
      </c>
      <c r="AT471" s="180">
        <v>1192</v>
      </c>
      <c r="AU471" s="181"/>
      <c r="AV471" s="181"/>
      <c r="AW471" s="181"/>
      <c r="AX471" s="181"/>
      <c r="AY471" s="181"/>
      <c r="AZ471" s="181"/>
      <c r="BA471" s="180">
        <v>31099.45</v>
      </c>
      <c r="BB471" s="180">
        <v>249161.36</v>
      </c>
      <c r="BC471" s="180">
        <v>224801.96</v>
      </c>
      <c r="BD471" s="180">
        <v>24359.4</v>
      </c>
      <c r="BE471" s="181"/>
      <c r="BF471" s="181"/>
      <c r="BG471" s="180">
        <v>81391</v>
      </c>
      <c r="BH471" s="180">
        <v>33746.620000000003</v>
      </c>
      <c r="BI471" s="180">
        <v>4665</v>
      </c>
      <c r="BJ471" s="180">
        <v>18366.62</v>
      </c>
      <c r="BK471" s="180">
        <v>10715</v>
      </c>
      <c r="BL471" s="180">
        <v>201099.45</v>
      </c>
      <c r="BM471" s="180">
        <v>31099.45</v>
      </c>
      <c r="BN471" s="181"/>
      <c r="BO471" s="181"/>
      <c r="BP471" s="180">
        <v>170000</v>
      </c>
      <c r="BQ471" s="181"/>
      <c r="BR471" s="181"/>
    </row>
    <row r="472" spans="1:70" ht="11.25" hidden="1" customHeight="1" outlineLevel="2" x14ac:dyDescent="0.2">
      <c r="A472" s="184" t="s">
        <v>635</v>
      </c>
      <c r="B472" s="179">
        <v>79</v>
      </c>
      <c r="C472" s="179">
        <v>632</v>
      </c>
      <c r="D472" s="180">
        <v>89484.89</v>
      </c>
      <c r="E472" s="180">
        <v>541116.25</v>
      </c>
      <c r="F472" s="181"/>
      <c r="G472" s="180">
        <v>266375.36</v>
      </c>
      <c r="H472" s="181"/>
      <c r="I472" s="180">
        <v>5057.76</v>
      </c>
      <c r="J472" s="181"/>
      <c r="K472" s="181"/>
      <c r="L472" s="181"/>
      <c r="M472" s="180">
        <v>26637.54</v>
      </c>
      <c r="N472" s="189"/>
      <c r="O472" s="189"/>
      <c r="P472" s="180">
        <v>26637.54</v>
      </c>
      <c r="Q472" s="181"/>
      <c r="R472" s="181"/>
      <c r="S472" s="181"/>
      <c r="T472" s="181"/>
      <c r="U472" s="181"/>
      <c r="V472" s="180">
        <v>109853.21</v>
      </c>
      <c r="W472" s="180">
        <v>5400</v>
      </c>
      <c r="X472" s="181"/>
      <c r="Y472" s="189"/>
      <c r="Z472" s="189"/>
      <c r="AA472" s="180">
        <v>66593.84</v>
      </c>
      <c r="AB472" s="181"/>
      <c r="AC472" s="181"/>
      <c r="AD472" s="181"/>
      <c r="AE472" s="181"/>
      <c r="AF472" s="181"/>
      <c r="AG472" s="180">
        <v>34561</v>
      </c>
      <c r="AH472" s="189"/>
      <c r="AI472" s="181"/>
      <c r="AJ472" s="180">
        <v>93347.82</v>
      </c>
      <c r="AK472" s="180">
        <v>1000</v>
      </c>
      <c r="AL472" s="181"/>
      <c r="AM472" s="180">
        <v>31700.47</v>
      </c>
      <c r="AN472" s="181"/>
      <c r="AO472" s="181"/>
      <c r="AP472" s="181"/>
      <c r="AQ472" s="181"/>
      <c r="AR472" s="181"/>
      <c r="AS472" s="180">
        <v>5343.72</v>
      </c>
      <c r="AT472" s="180">
        <v>1192</v>
      </c>
      <c r="AU472" s="181"/>
      <c r="AV472" s="181"/>
      <c r="AW472" s="181"/>
      <c r="AX472" s="181"/>
      <c r="AY472" s="181"/>
      <c r="AZ472" s="181"/>
      <c r="BA472" s="180">
        <v>54111.63</v>
      </c>
      <c r="BB472" s="180">
        <v>425154.44</v>
      </c>
      <c r="BC472" s="180">
        <v>394049.54</v>
      </c>
      <c r="BD472" s="180">
        <v>31104.9</v>
      </c>
      <c r="BE472" s="181"/>
      <c r="BF472" s="181"/>
      <c r="BG472" s="180">
        <v>112098.88</v>
      </c>
      <c r="BH472" s="180">
        <v>54382.44</v>
      </c>
      <c r="BI472" s="180">
        <v>8117</v>
      </c>
      <c r="BJ472" s="180">
        <v>29220.44</v>
      </c>
      <c r="BK472" s="180">
        <v>17045</v>
      </c>
      <c r="BL472" s="180">
        <v>224111.63</v>
      </c>
      <c r="BM472" s="180">
        <v>54111.63</v>
      </c>
      <c r="BN472" s="181"/>
      <c r="BO472" s="181"/>
      <c r="BP472" s="180">
        <v>170000</v>
      </c>
      <c r="BQ472" s="181"/>
      <c r="BR472" s="181"/>
    </row>
    <row r="473" spans="1:70" ht="11.25" hidden="1" customHeight="1" outlineLevel="2" x14ac:dyDescent="0.2">
      <c r="A473" s="184" t="s">
        <v>636</v>
      </c>
      <c r="B473" s="179">
        <v>79</v>
      </c>
      <c r="C473" s="179">
        <v>632</v>
      </c>
      <c r="D473" s="181"/>
      <c r="E473" s="180">
        <v>582218.68000000005</v>
      </c>
      <c r="F473" s="181"/>
      <c r="G473" s="180">
        <v>312157.44</v>
      </c>
      <c r="H473" s="181"/>
      <c r="I473" s="181"/>
      <c r="J473" s="181"/>
      <c r="K473" s="181"/>
      <c r="L473" s="181"/>
      <c r="M473" s="180">
        <v>31215.74</v>
      </c>
      <c r="N473" s="189"/>
      <c r="O473" s="189"/>
      <c r="P473" s="180">
        <v>31215.74</v>
      </c>
      <c r="Q473" s="181"/>
      <c r="R473" s="181"/>
      <c r="S473" s="181"/>
      <c r="T473" s="181"/>
      <c r="U473" s="181"/>
      <c r="V473" s="180">
        <v>83689.399999999994</v>
      </c>
      <c r="W473" s="180">
        <v>5400</v>
      </c>
      <c r="X473" s="181"/>
      <c r="Y473" s="189"/>
      <c r="Z473" s="189"/>
      <c r="AA473" s="180">
        <v>78039.360000000001</v>
      </c>
      <c r="AB473" s="181"/>
      <c r="AC473" s="181"/>
      <c r="AD473" s="181"/>
      <c r="AE473" s="181"/>
      <c r="AF473" s="181"/>
      <c r="AG473" s="180">
        <v>40501</v>
      </c>
      <c r="AH473" s="189"/>
      <c r="AI473" s="181"/>
      <c r="AJ473" s="180">
        <v>112521.88</v>
      </c>
      <c r="AK473" s="181"/>
      <c r="AL473" s="181"/>
      <c r="AM473" s="180">
        <v>41221.86</v>
      </c>
      <c r="AN473" s="181"/>
      <c r="AO473" s="181"/>
      <c r="AP473" s="181"/>
      <c r="AQ473" s="181"/>
      <c r="AR473" s="181"/>
      <c r="AS473" s="180">
        <v>5743.16</v>
      </c>
      <c r="AT473" s="180">
        <v>1192</v>
      </c>
      <c r="AU473" s="181"/>
      <c r="AV473" s="181"/>
      <c r="AW473" s="181"/>
      <c r="AX473" s="180">
        <v>64364.86</v>
      </c>
      <c r="AY473" s="181"/>
      <c r="AZ473" s="181"/>
      <c r="BA473" s="181"/>
      <c r="BB473" s="180">
        <v>346916.9</v>
      </c>
      <c r="BC473" s="180">
        <v>306415.90000000002</v>
      </c>
      <c r="BD473" s="180">
        <v>40501</v>
      </c>
      <c r="BE473" s="181"/>
      <c r="BF473" s="181"/>
      <c r="BG473" s="180">
        <v>122779.9</v>
      </c>
      <c r="BH473" s="180">
        <v>55310.77</v>
      </c>
      <c r="BI473" s="181"/>
      <c r="BJ473" s="180">
        <v>55310.77</v>
      </c>
      <c r="BK473" s="181"/>
      <c r="BL473" s="180">
        <v>170000</v>
      </c>
      <c r="BM473" s="181"/>
      <c r="BN473" s="181"/>
      <c r="BO473" s="181"/>
      <c r="BP473" s="180">
        <v>170000</v>
      </c>
      <c r="BQ473" s="181"/>
      <c r="BR473" s="181"/>
    </row>
    <row r="474" spans="1:70" ht="11.25" hidden="1" customHeight="1" outlineLevel="2" x14ac:dyDescent="0.2">
      <c r="A474" s="184" t="s">
        <v>1110</v>
      </c>
      <c r="B474" s="179">
        <v>75</v>
      </c>
      <c r="C474" s="179">
        <v>600</v>
      </c>
      <c r="D474" s="181"/>
      <c r="E474" s="180">
        <v>477169.64</v>
      </c>
      <c r="F474" s="181"/>
      <c r="G474" s="180">
        <v>196248</v>
      </c>
      <c r="H474" s="181"/>
      <c r="I474" s="180">
        <v>3924.96</v>
      </c>
      <c r="J474" s="181"/>
      <c r="K474" s="181"/>
      <c r="L474" s="181"/>
      <c r="M474" s="180">
        <v>19624.8</v>
      </c>
      <c r="N474" s="190">
        <v>20591.919999999998</v>
      </c>
      <c r="O474" s="189"/>
      <c r="P474" s="180">
        <v>19624.8</v>
      </c>
      <c r="Q474" s="181"/>
      <c r="R474" s="181"/>
      <c r="S474" s="181"/>
      <c r="T474" s="181"/>
      <c r="U474" s="181"/>
      <c r="V474" s="180">
        <v>96868.01</v>
      </c>
      <c r="W474" s="180">
        <v>5154.55</v>
      </c>
      <c r="X474" s="181"/>
      <c r="Y474" s="189"/>
      <c r="Z474" s="189"/>
      <c r="AA474" s="180">
        <v>49062</v>
      </c>
      <c r="AB474" s="181"/>
      <c r="AC474" s="181"/>
      <c r="AD474" s="181"/>
      <c r="AE474" s="181"/>
      <c r="AF474" s="180">
        <v>39249.599999999999</v>
      </c>
      <c r="AG474" s="180">
        <v>26821</v>
      </c>
      <c r="AH474" s="189"/>
      <c r="AI474" s="181"/>
      <c r="AJ474" s="180">
        <v>78125.7</v>
      </c>
      <c r="AK474" s="180">
        <v>2000</v>
      </c>
      <c r="AL474" s="181"/>
      <c r="AM474" s="180">
        <v>22412.799999999999</v>
      </c>
      <c r="AN474" s="181"/>
      <c r="AO474" s="181"/>
      <c r="AP474" s="181"/>
      <c r="AQ474" s="181"/>
      <c r="AR474" s="181"/>
      <c r="AS474" s="180">
        <v>4513.45</v>
      </c>
      <c r="AT474" s="179">
        <v>894</v>
      </c>
      <c r="AU474" s="180">
        <v>3224.57</v>
      </c>
      <c r="AV474" s="181"/>
      <c r="AW474" s="181"/>
      <c r="AX474" s="181"/>
      <c r="AY474" s="181"/>
      <c r="AZ474" s="180">
        <v>1288.8800000000001</v>
      </c>
      <c r="BA474" s="180">
        <v>43792</v>
      </c>
      <c r="BB474" s="180">
        <v>298940.03000000003</v>
      </c>
      <c r="BC474" s="180">
        <v>274801.13</v>
      </c>
      <c r="BD474" s="180">
        <v>24138.9</v>
      </c>
      <c r="BE474" s="181"/>
      <c r="BF474" s="181"/>
      <c r="BG474" s="180">
        <v>100103.91</v>
      </c>
      <c r="BH474" s="180">
        <v>44011.16</v>
      </c>
      <c r="BI474" s="180">
        <v>6569</v>
      </c>
      <c r="BJ474" s="180">
        <v>23647.16</v>
      </c>
      <c r="BK474" s="180">
        <v>13795</v>
      </c>
      <c r="BL474" s="180">
        <v>213792</v>
      </c>
      <c r="BM474" s="180">
        <v>43792</v>
      </c>
      <c r="BN474" s="181"/>
      <c r="BO474" s="181"/>
      <c r="BP474" s="180">
        <v>170000</v>
      </c>
      <c r="BQ474" s="181"/>
      <c r="BR474" s="181"/>
    </row>
    <row r="475" spans="1:70" ht="11.25" hidden="1" customHeight="1" outlineLevel="2" x14ac:dyDescent="0.2">
      <c r="A475" s="184" t="s">
        <v>637</v>
      </c>
      <c r="B475" s="179">
        <v>79</v>
      </c>
      <c r="C475" s="179">
        <v>632</v>
      </c>
      <c r="D475" s="180">
        <v>64580.35</v>
      </c>
      <c r="E475" s="180">
        <v>388915.15</v>
      </c>
      <c r="F475" s="181"/>
      <c r="G475" s="180">
        <v>189031.2</v>
      </c>
      <c r="H475" s="181"/>
      <c r="I475" s="181"/>
      <c r="J475" s="181"/>
      <c r="K475" s="181"/>
      <c r="L475" s="181"/>
      <c r="M475" s="180">
        <v>18903.12</v>
      </c>
      <c r="N475" s="189"/>
      <c r="O475" s="189"/>
      <c r="P475" s="180">
        <v>18903.12</v>
      </c>
      <c r="Q475" s="181"/>
      <c r="R475" s="181"/>
      <c r="S475" s="181"/>
      <c r="T475" s="181"/>
      <c r="U475" s="181"/>
      <c r="V475" s="180">
        <v>47087.67</v>
      </c>
      <c r="W475" s="180">
        <v>5400</v>
      </c>
      <c r="X475" s="181"/>
      <c r="Y475" s="189"/>
      <c r="Z475" s="189"/>
      <c r="AA475" s="180">
        <v>47257.8</v>
      </c>
      <c r="AB475" s="181"/>
      <c r="AC475" s="181"/>
      <c r="AD475" s="181"/>
      <c r="AE475" s="181"/>
      <c r="AF475" s="180">
        <v>37806.239999999998</v>
      </c>
      <c r="AG475" s="180">
        <v>24526</v>
      </c>
      <c r="AH475" s="189"/>
      <c r="AI475" s="181"/>
      <c r="AJ475" s="180">
        <v>55743.98</v>
      </c>
      <c r="AK475" s="181"/>
      <c r="AL475" s="180">
        <v>1000</v>
      </c>
      <c r="AM475" s="180">
        <v>14599.8</v>
      </c>
      <c r="AN475" s="181"/>
      <c r="AO475" s="181"/>
      <c r="AP475" s="181"/>
      <c r="AQ475" s="181"/>
      <c r="AR475" s="181"/>
      <c r="AS475" s="180">
        <v>3841.3</v>
      </c>
      <c r="AT475" s="180">
        <v>1192</v>
      </c>
      <c r="AU475" s="181"/>
      <c r="AV475" s="181"/>
      <c r="AW475" s="181"/>
      <c r="AX475" s="181"/>
      <c r="AY475" s="181"/>
      <c r="AZ475" s="181"/>
      <c r="BA475" s="180">
        <v>35110.879999999997</v>
      </c>
      <c r="BB475" s="180">
        <v>314194.40999999997</v>
      </c>
      <c r="BC475" s="180">
        <v>292121.01</v>
      </c>
      <c r="BD475" s="180">
        <v>22073.4</v>
      </c>
      <c r="BE475" s="181"/>
      <c r="BF475" s="181"/>
      <c r="BG475" s="180">
        <v>83557.11</v>
      </c>
      <c r="BH475" s="180">
        <v>35286.800000000003</v>
      </c>
      <c r="BI475" s="180">
        <v>5267</v>
      </c>
      <c r="BJ475" s="180">
        <v>18958.8</v>
      </c>
      <c r="BK475" s="180">
        <v>11061</v>
      </c>
      <c r="BL475" s="180">
        <v>205110.88</v>
      </c>
      <c r="BM475" s="180">
        <v>35110.879999999997</v>
      </c>
      <c r="BN475" s="181"/>
      <c r="BO475" s="181"/>
      <c r="BP475" s="180">
        <v>170000</v>
      </c>
      <c r="BQ475" s="181"/>
      <c r="BR475" s="181"/>
    </row>
    <row r="476" spans="1:70" ht="11.25" hidden="1" customHeight="1" outlineLevel="2" x14ac:dyDescent="0.2">
      <c r="A476" s="184" t="s">
        <v>638</v>
      </c>
      <c r="B476" s="179">
        <v>60</v>
      </c>
      <c r="C476" s="179">
        <v>648</v>
      </c>
      <c r="D476" s="180">
        <v>77879.81</v>
      </c>
      <c r="E476" s="180">
        <v>396117.3</v>
      </c>
      <c r="F476" s="181"/>
      <c r="G476" s="180">
        <v>193816.8</v>
      </c>
      <c r="H476" s="181"/>
      <c r="I476" s="181"/>
      <c r="J476" s="181"/>
      <c r="K476" s="180">
        <v>4845.42</v>
      </c>
      <c r="L476" s="180">
        <v>30508.2</v>
      </c>
      <c r="M476" s="180">
        <v>19381.68</v>
      </c>
      <c r="N476" s="189"/>
      <c r="O476" s="189"/>
      <c r="P476" s="180">
        <v>19381.68</v>
      </c>
      <c r="Q476" s="181"/>
      <c r="R476" s="181"/>
      <c r="S476" s="181"/>
      <c r="T476" s="181"/>
      <c r="U476" s="181"/>
      <c r="V476" s="180">
        <v>10814.96</v>
      </c>
      <c r="W476" s="180">
        <v>5400</v>
      </c>
      <c r="X476" s="181"/>
      <c r="Y476" s="189"/>
      <c r="Z476" s="189"/>
      <c r="AA476" s="180">
        <v>48454.2</v>
      </c>
      <c r="AB476" s="181"/>
      <c r="AC476" s="181"/>
      <c r="AD476" s="181"/>
      <c r="AE476" s="181"/>
      <c r="AF476" s="180">
        <v>38763.360000000001</v>
      </c>
      <c r="AG476" s="180">
        <v>24751</v>
      </c>
      <c r="AH476" s="189"/>
      <c r="AI476" s="181"/>
      <c r="AJ476" s="180">
        <v>59953.54</v>
      </c>
      <c r="AK476" s="180">
        <v>1000</v>
      </c>
      <c r="AL476" s="180">
        <v>3000</v>
      </c>
      <c r="AM476" s="180">
        <v>15161.86</v>
      </c>
      <c r="AN476" s="181"/>
      <c r="AO476" s="181"/>
      <c r="AP476" s="181"/>
      <c r="AQ476" s="181"/>
      <c r="AR476" s="181"/>
      <c r="AS476" s="180">
        <v>3864.27</v>
      </c>
      <c r="AT476" s="180">
        <v>1192</v>
      </c>
      <c r="AU476" s="181"/>
      <c r="AV476" s="181"/>
      <c r="AW476" s="181"/>
      <c r="AX476" s="181"/>
      <c r="AY476" s="181"/>
      <c r="AZ476" s="181"/>
      <c r="BA476" s="180">
        <v>35735.410000000003</v>
      </c>
      <c r="BB476" s="180">
        <v>340014.47</v>
      </c>
      <c r="BC476" s="180">
        <v>317738.57</v>
      </c>
      <c r="BD476" s="180">
        <v>22275.9</v>
      </c>
      <c r="BE476" s="181"/>
      <c r="BF476" s="181"/>
      <c r="BG476" s="180">
        <v>74029.100000000006</v>
      </c>
      <c r="BH476" s="180">
        <v>35914.769999999997</v>
      </c>
      <c r="BI476" s="180">
        <v>5361</v>
      </c>
      <c r="BJ476" s="180">
        <v>19296.77</v>
      </c>
      <c r="BK476" s="180">
        <v>11257</v>
      </c>
      <c r="BL476" s="180">
        <v>205735.41</v>
      </c>
      <c r="BM476" s="180">
        <v>35735.410000000003</v>
      </c>
      <c r="BN476" s="181"/>
      <c r="BO476" s="181"/>
      <c r="BP476" s="180">
        <v>170000</v>
      </c>
      <c r="BQ476" s="181"/>
      <c r="BR476" s="181"/>
    </row>
    <row r="477" spans="1:70" ht="11.25" hidden="1" customHeight="1" outlineLevel="2" x14ac:dyDescent="0.2">
      <c r="A477" s="184" t="s">
        <v>639</v>
      </c>
      <c r="B477" s="179">
        <v>79</v>
      </c>
      <c r="C477" s="179">
        <v>632</v>
      </c>
      <c r="D477" s="180">
        <v>4376.82</v>
      </c>
      <c r="E477" s="180">
        <v>481930.58</v>
      </c>
      <c r="F477" s="181"/>
      <c r="G477" s="180">
        <v>234288.72</v>
      </c>
      <c r="H477" s="181"/>
      <c r="I477" s="181"/>
      <c r="J477" s="181"/>
      <c r="K477" s="181"/>
      <c r="L477" s="181"/>
      <c r="M477" s="180">
        <v>46857.74</v>
      </c>
      <c r="N477" s="189"/>
      <c r="O477" s="189"/>
      <c r="P477" s="180">
        <v>23428.880000000001</v>
      </c>
      <c r="Q477" s="181"/>
      <c r="R477" s="181"/>
      <c r="S477" s="181"/>
      <c r="T477" s="181"/>
      <c r="U477" s="181"/>
      <c r="V477" s="180">
        <v>36127.32</v>
      </c>
      <c r="W477" s="180">
        <v>5400</v>
      </c>
      <c r="X477" s="181"/>
      <c r="Y477" s="189"/>
      <c r="Z477" s="189"/>
      <c r="AA477" s="180">
        <v>58572.18</v>
      </c>
      <c r="AB477" s="181"/>
      <c r="AC477" s="181"/>
      <c r="AD477" s="181"/>
      <c r="AE477" s="181"/>
      <c r="AF477" s="180">
        <v>46857.74</v>
      </c>
      <c r="AG477" s="180">
        <v>30398</v>
      </c>
      <c r="AH477" s="189"/>
      <c r="AI477" s="181"/>
      <c r="AJ477" s="180">
        <v>72556.5</v>
      </c>
      <c r="AK477" s="180">
        <v>1000</v>
      </c>
      <c r="AL477" s="181"/>
      <c r="AM477" s="180">
        <v>22156.55</v>
      </c>
      <c r="AN477" s="181"/>
      <c r="AO477" s="181"/>
      <c r="AP477" s="181"/>
      <c r="AQ477" s="181"/>
      <c r="AR477" s="181"/>
      <c r="AS477" s="180">
        <v>4700.67</v>
      </c>
      <c r="AT477" s="180">
        <v>1192</v>
      </c>
      <c r="AU477" s="181"/>
      <c r="AV477" s="181"/>
      <c r="AW477" s="181"/>
      <c r="AX477" s="181"/>
      <c r="AY477" s="181"/>
      <c r="AZ477" s="181"/>
      <c r="BA477" s="180">
        <v>43507.28</v>
      </c>
      <c r="BB477" s="180">
        <v>309887.83</v>
      </c>
      <c r="BC477" s="180">
        <v>282529.63</v>
      </c>
      <c r="BD477" s="180">
        <v>27358.2</v>
      </c>
      <c r="BE477" s="181"/>
      <c r="BF477" s="181"/>
      <c r="BG477" s="180">
        <v>103863.07</v>
      </c>
      <c r="BH477" s="180">
        <v>43723.74</v>
      </c>
      <c r="BI477" s="180">
        <v>6525</v>
      </c>
      <c r="BJ477" s="180">
        <v>23492.74</v>
      </c>
      <c r="BK477" s="180">
        <v>13706</v>
      </c>
      <c r="BL477" s="180">
        <v>213507.28</v>
      </c>
      <c r="BM477" s="180">
        <v>43507.28</v>
      </c>
      <c r="BN477" s="181"/>
      <c r="BO477" s="181"/>
      <c r="BP477" s="180">
        <v>170000</v>
      </c>
      <c r="BQ477" s="181"/>
      <c r="BR477" s="181"/>
    </row>
    <row r="478" spans="1:70" ht="11.25" hidden="1" customHeight="1" outlineLevel="2" x14ac:dyDescent="0.2">
      <c r="A478" s="184" t="s">
        <v>640</v>
      </c>
      <c r="B478" s="179">
        <v>79</v>
      </c>
      <c r="C478" s="179">
        <v>632</v>
      </c>
      <c r="D478" s="180">
        <v>87001</v>
      </c>
      <c r="E478" s="180">
        <v>536591.24</v>
      </c>
      <c r="F478" s="181"/>
      <c r="G478" s="180">
        <v>266375.36</v>
      </c>
      <c r="H478" s="181"/>
      <c r="I478" s="181"/>
      <c r="J478" s="181"/>
      <c r="K478" s="181"/>
      <c r="L478" s="181"/>
      <c r="M478" s="180">
        <v>53275.08</v>
      </c>
      <c r="N478" s="189"/>
      <c r="O478" s="189"/>
      <c r="P478" s="180">
        <v>26637.54</v>
      </c>
      <c r="Q478" s="181"/>
      <c r="R478" s="181"/>
      <c r="S478" s="181"/>
      <c r="T478" s="181"/>
      <c r="U478" s="181"/>
      <c r="V478" s="180">
        <v>30473.34</v>
      </c>
      <c r="W478" s="180">
        <v>5400</v>
      </c>
      <c r="X478" s="181"/>
      <c r="Y478" s="189"/>
      <c r="Z478" s="189"/>
      <c r="AA478" s="180">
        <v>66593.84</v>
      </c>
      <c r="AB478" s="181"/>
      <c r="AC478" s="181"/>
      <c r="AD478" s="181"/>
      <c r="AE478" s="181"/>
      <c r="AF478" s="180">
        <v>53275.08</v>
      </c>
      <c r="AG478" s="180">
        <v>34561</v>
      </c>
      <c r="AH478" s="189"/>
      <c r="AI478" s="181"/>
      <c r="AJ478" s="180">
        <v>83253.100000000006</v>
      </c>
      <c r="AK478" s="181"/>
      <c r="AL478" s="180">
        <v>2000</v>
      </c>
      <c r="AM478" s="180">
        <v>26498.45</v>
      </c>
      <c r="AN478" s="181"/>
      <c r="AO478" s="181"/>
      <c r="AP478" s="181"/>
      <c r="AQ478" s="181"/>
      <c r="AR478" s="181"/>
      <c r="AS478" s="180">
        <v>5231.04</v>
      </c>
      <c r="AT478" s="180">
        <v>1192</v>
      </c>
      <c r="AU478" s="181"/>
      <c r="AV478" s="181"/>
      <c r="AW478" s="181"/>
      <c r="AX478" s="181"/>
      <c r="AY478" s="181"/>
      <c r="AZ478" s="181"/>
      <c r="BA478" s="180">
        <v>48331.61</v>
      </c>
      <c r="BB478" s="180">
        <v>427302.7</v>
      </c>
      <c r="BC478" s="180">
        <v>396197.8</v>
      </c>
      <c r="BD478" s="180">
        <v>31104.9</v>
      </c>
      <c r="BE478" s="181"/>
      <c r="BF478" s="181"/>
      <c r="BG478" s="180">
        <v>113036.44</v>
      </c>
      <c r="BH478" s="180">
        <v>48573.53</v>
      </c>
      <c r="BI478" s="180">
        <v>7250</v>
      </c>
      <c r="BJ478" s="180">
        <v>26099.53</v>
      </c>
      <c r="BK478" s="180">
        <v>15224</v>
      </c>
      <c r="BL478" s="180">
        <v>218331.61</v>
      </c>
      <c r="BM478" s="180">
        <v>48331.61</v>
      </c>
      <c r="BN478" s="181"/>
      <c r="BO478" s="181"/>
      <c r="BP478" s="180">
        <v>170000</v>
      </c>
      <c r="BQ478" s="181"/>
      <c r="BR478" s="181"/>
    </row>
    <row r="479" spans="1:70" ht="11.25" hidden="1" customHeight="1" outlineLevel="2" x14ac:dyDescent="0.2">
      <c r="A479" s="184" t="s">
        <v>1111</v>
      </c>
      <c r="B479" s="179">
        <v>79</v>
      </c>
      <c r="C479" s="179">
        <v>632</v>
      </c>
      <c r="D479" s="180">
        <v>73966.23</v>
      </c>
      <c r="E479" s="180">
        <v>442686.63</v>
      </c>
      <c r="F479" s="181"/>
      <c r="G479" s="180">
        <v>193631.35999999999</v>
      </c>
      <c r="H479" s="181"/>
      <c r="I479" s="181"/>
      <c r="J479" s="181"/>
      <c r="K479" s="181"/>
      <c r="L479" s="181"/>
      <c r="M479" s="180">
        <v>19363.13</v>
      </c>
      <c r="N479" s="189"/>
      <c r="O479" s="189"/>
      <c r="P479" s="180">
        <v>19363.13</v>
      </c>
      <c r="Q479" s="181"/>
      <c r="R479" s="180">
        <v>23471.35</v>
      </c>
      <c r="S479" s="181"/>
      <c r="T479" s="181"/>
      <c r="U479" s="181"/>
      <c r="V479" s="180">
        <v>95576.43</v>
      </c>
      <c r="W479" s="180">
        <v>5062.5</v>
      </c>
      <c r="X479" s="181"/>
      <c r="Y479" s="189"/>
      <c r="Z479" s="189"/>
      <c r="AA479" s="180">
        <v>48407.839999999997</v>
      </c>
      <c r="AB479" s="181"/>
      <c r="AC479" s="181"/>
      <c r="AD479" s="181"/>
      <c r="AE479" s="181"/>
      <c r="AF479" s="180">
        <v>10989.89</v>
      </c>
      <c r="AG479" s="180">
        <v>26821</v>
      </c>
      <c r="AH479" s="189"/>
      <c r="AI479" s="181"/>
      <c r="AJ479" s="180">
        <v>204117.63</v>
      </c>
      <c r="AK479" s="180">
        <v>2000</v>
      </c>
      <c r="AL479" s="181"/>
      <c r="AM479" s="180">
        <v>21852.7</v>
      </c>
      <c r="AN479" s="180">
        <v>124629.2</v>
      </c>
      <c r="AO479" s="181"/>
      <c r="AP479" s="181"/>
      <c r="AQ479" s="181"/>
      <c r="AR479" s="180">
        <v>2525</v>
      </c>
      <c r="AS479" s="180">
        <v>4374.53</v>
      </c>
      <c r="AT479" s="180">
        <v>1192</v>
      </c>
      <c r="AU479" s="180">
        <v>2864.07</v>
      </c>
      <c r="AV479" s="181"/>
      <c r="AW479" s="181"/>
      <c r="AX479" s="181"/>
      <c r="AY479" s="181"/>
      <c r="AZ479" s="180">
        <v>1510.46</v>
      </c>
      <c r="BA479" s="180">
        <v>43169.67</v>
      </c>
      <c r="BB479" s="180">
        <v>245807.87</v>
      </c>
      <c r="BC479" s="180">
        <v>208514.81</v>
      </c>
      <c r="BD479" s="180">
        <v>37293.06</v>
      </c>
      <c r="BE479" s="181"/>
      <c r="BF479" s="181"/>
      <c r="BG479" s="180">
        <v>66727.360000000001</v>
      </c>
      <c r="BH479" s="180">
        <v>43386.06</v>
      </c>
      <c r="BI479" s="180">
        <v>6476</v>
      </c>
      <c r="BJ479" s="180">
        <v>23311.06</v>
      </c>
      <c r="BK479" s="180">
        <v>13599</v>
      </c>
      <c r="BL479" s="180">
        <v>213169.67</v>
      </c>
      <c r="BM479" s="180">
        <v>43169.67</v>
      </c>
      <c r="BN479" s="181"/>
      <c r="BO479" s="181"/>
      <c r="BP479" s="180">
        <v>170000</v>
      </c>
      <c r="BQ479" s="181"/>
      <c r="BR479" s="181"/>
    </row>
    <row r="480" spans="1:70" ht="11.25" hidden="1" customHeight="1" outlineLevel="2" x14ac:dyDescent="0.2">
      <c r="A480" s="184" t="s">
        <v>641</v>
      </c>
      <c r="B480" s="179">
        <v>79</v>
      </c>
      <c r="C480" s="179">
        <v>632</v>
      </c>
      <c r="D480" s="180">
        <v>87749.03</v>
      </c>
      <c r="E480" s="180">
        <v>536058.49</v>
      </c>
      <c r="F480" s="181"/>
      <c r="G480" s="180">
        <v>266375.36</v>
      </c>
      <c r="H480" s="181"/>
      <c r="I480" s="181"/>
      <c r="J480" s="181"/>
      <c r="K480" s="181"/>
      <c r="L480" s="181"/>
      <c r="M480" s="180">
        <v>26637.54</v>
      </c>
      <c r="N480" s="189"/>
      <c r="O480" s="189"/>
      <c r="P480" s="180">
        <v>26637.54</v>
      </c>
      <c r="Q480" s="181"/>
      <c r="R480" s="181"/>
      <c r="S480" s="181"/>
      <c r="T480" s="181"/>
      <c r="U480" s="181"/>
      <c r="V480" s="180">
        <v>109853.21</v>
      </c>
      <c r="W480" s="180">
        <v>5400</v>
      </c>
      <c r="X480" s="181"/>
      <c r="Y480" s="189"/>
      <c r="Z480" s="189"/>
      <c r="AA480" s="180">
        <v>66593.84</v>
      </c>
      <c r="AB480" s="181"/>
      <c r="AC480" s="181"/>
      <c r="AD480" s="181"/>
      <c r="AE480" s="181"/>
      <c r="AF480" s="181"/>
      <c r="AG480" s="180">
        <v>34561</v>
      </c>
      <c r="AH480" s="189"/>
      <c r="AI480" s="181"/>
      <c r="AJ480" s="180">
        <v>92336.27</v>
      </c>
      <c r="AK480" s="180">
        <v>1000</v>
      </c>
      <c r="AL480" s="181"/>
      <c r="AM480" s="180">
        <v>31245.27</v>
      </c>
      <c r="AN480" s="181"/>
      <c r="AO480" s="181"/>
      <c r="AP480" s="181"/>
      <c r="AQ480" s="181"/>
      <c r="AR480" s="181"/>
      <c r="AS480" s="180">
        <v>5293.15</v>
      </c>
      <c r="AT480" s="180">
        <v>1192</v>
      </c>
      <c r="AU480" s="181"/>
      <c r="AV480" s="181"/>
      <c r="AW480" s="181"/>
      <c r="AX480" s="181"/>
      <c r="AY480" s="181"/>
      <c r="AZ480" s="181"/>
      <c r="BA480" s="180">
        <v>53605.85</v>
      </c>
      <c r="BB480" s="180">
        <v>419372.37</v>
      </c>
      <c r="BC480" s="180">
        <v>388267.47</v>
      </c>
      <c r="BD480" s="180">
        <v>31104.9</v>
      </c>
      <c r="BE480" s="181"/>
      <c r="BF480" s="181"/>
      <c r="BG480" s="180">
        <v>112098.88</v>
      </c>
      <c r="BH480" s="180">
        <v>53874</v>
      </c>
      <c r="BI480" s="180">
        <v>8041</v>
      </c>
      <c r="BJ480" s="180">
        <v>28947</v>
      </c>
      <c r="BK480" s="180">
        <v>16886</v>
      </c>
      <c r="BL480" s="180">
        <v>223605.85</v>
      </c>
      <c r="BM480" s="180">
        <v>53605.85</v>
      </c>
      <c r="BN480" s="181"/>
      <c r="BO480" s="181"/>
      <c r="BP480" s="180">
        <v>170000</v>
      </c>
      <c r="BQ480" s="181"/>
      <c r="BR480" s="181"/>
    </row>
    <row r="481" spans="1:70" ht="11.25" hidden="1" customHeight="1" outlineLevel="2" x14ac:dyDescent="0.2">
      <c r="A481" s="184" t="s">
        <v>642</v>
      </c>
      <c r="B481" s="179">
        <v>60</v>
      </c>
      <c r="C481" s="179">
        <v>648</v>
      </c>
      <c r="D481" s="180">
        <v>76394.38</v>
      </c>
      <c r="E481" s="180">
        <v>424595.15</v>
      </c>
      <c r="F481" s="181"/>
      <c r="G481" s="180">
        <v>211947.84</v>
      </c>
      <c r="H481" s="181"/>
      <c r="I481" s="181"/>
      <c r="J481" s="181"/>
      <c r="K481" s="180">
        <v>4644.53</v>
      </c>
      <c r="L481" s="180">
        <v>33362.160000000003</v>
      </c>
      <c r="M481" s="180">
        <v>21194.79</v>
      </c>
      <c r="N481" s="189"/>
      <c r="O481" s="189"/>
      <c r="P481" s="180">
        <v>21194.79</v>
      </c>
      <c r="Q481" s="181"/>
      <c r="R481" s="181"/>
      <c r="S481" s="181"/>
      <c r="T481" s="181"/>
      <c r="U481" s="181"/>
      <c r="V481" s="180">
        <v>4408.51</v>
      </c>
      <c r="W481" s="180">
        <v>5400</v>
      </c>
      <c r="X481" s="181"/>
      <c r="Y481" s="189"/>
      <c r="Z481" s="189"/>
      <c r="AA481" s="180">
        <v>52986.97</v>
      </c>
      <c r="AB481" s="181"/>
      <c r="AC481" s="181"/>
      <c r="AD481" s="181"/>
      <c r="AE481" s="181"/>
      <c r="AF481" s="180">
        <v>42389.56</v>
      </c>
      <c r="AG481" s="180">
        <v>27066</v>
      </c>
      <c r="AH481" s="189"/>
      <c r="AI481" s="181"/>
      <c r="AJ481" s="180">
        <v>60954.05</v>
      </c>
      <c r="AK481" s="181"/>
      <c r="AL481" s="181"/>
      <c r="AM481" s="180">
        <v>17398.509999999998</v>
      </c>
      <c r="AN481" s="181"/>
      <c r="AO481" s="181"/>
      <c r="AP481" s="181"/>
      <c r="AQ481" s="181"/>
      <c r="AR481" s="181"/>
      <c r="AS481" s="180">
        <v>4142.9799999999996</v>
      </c>
      <c r="AT481" s="180">
        <v>1192</v>
      </c>
      <c r="AU481" s="181"/>
      <c r="AV481" s="181"/>
      <c r="AW481" s="181"/>
      <c r="AX481" s="181"/>
      <c r="AY481" s="181"/>
      <c r="AZ481" s="181"/>
      <c r="BA481" s="180">
        <v>38220.559999999998</v>
      </c>
      <c r="BB481" s="180">
        <v>358644.47999999998</v>
      </c>
      <c r="BC481" s="180">
        <v>334285.08</v>
      </c>
      <c r="BD481" s="180">
        <v>24359.4</v>
      </c>
      <c r="BE481" s="181"/>
      <c r="BF481" s="181"/>
      <c r="BG481" s="180">
        <v>81391</v>
      </c>
      <c r="BH481" s="180">
        <v>38411.57</v>
      </c>
      <c r="BI481" s="180">
        <v>5733</v>
      </c>
      <c r="BJ481" s="180">
        <v>20639.57</v>
      </c>
      <c r="BK481" s="180">
        <v>12039</v>
      </c>
      <c r="BL481" s="180">
        <v>208220.56</v>
      </c>
      <c r="BM481" s="180">
        <v>38220.559999999998</v>
      </c>
      <c r="BN481" s="181"/>
      <c r="BO481" s="181"/>
      <c r="BP481" s="180">
        <v>170000</v>
      </c>
      <c r="BQ481" s="181"/>
      <c r="BR481" s="181"/>
    </row>
    <row r="482" spans="1:70" ht="11.25" hidden="1" customHeight="1" outlineLevel="2" x14ac:dyDescent="0.2">
      <c r="A482" s="184" t="s">
        <v>1112</v>
      </c>
      <c r="B482" s="179">
        <v>60</v>
      </c>
      <c r="C482" s="179">
        <v>648</v>
      </c>
      <c r="D482" s="180">
        <v>73343.48</v>
      </c>
      <c r="E482" s="180">
        <v>396715.5</v>
      </c>
      <c r="F482" s="181"/>
      <c r="G482" s="180">
        <v>193816.8</v>
      </c>
      <c r="H482" s="181"/>
      <c r="I482" s="181"/>
      <c r="J482" s="181"/>
      <c r="K482" s="180">
        <v>5443.62</v>
      </c>
      <c r="L482" s="180">
        <v>30508.2</v>
      </c>
      <c r="M482" s="180">
        <v>19381.68</v>
      </c>
      <c r="N482" s="189"/>
      <c r="O482" s="189"/>
      <c r="P482" s="180">
        <v>19381.68</v>
      </c>
      <c r="Q482" s="181"/>
      <c r="R482" s="181"/>
      <c r="S482" s="181"/>
      <c r="T482" s="181"/>
      <c r="U482" s="181"/>
      <c r="V482" s="180">
        <v>10814.96</v>
      </c>
      <c r="W482" s="180">
        <v>5400</v>
      </c>
      <c r="X482" s="181"/>
      <c r="Y482" s="189"/>
      <c r="Z482" s="189"/>
      <c r="AA482" s="180">
        <v>48454.2</v>
      </c>
      <c r="AB482" s="181"/>
      <c r="AC482" s="181"/>
      <c r="AD482" s="181"/>
      <c r="AE482" s="181"/>
      <c r="AF482" s="180">
        <v>38763.360000000001</v>
      </c>
      <c r="AG482" s="180">
        <v>24751</v>
      </c>
      <c r="AH482" s="189"/>
      <c r="AI482" s="181"/>
      <c r="AJ482" s="180">
        <v>57063.97</v>
      </c>
      <c r="AK482" s="180">
        <v>1000</v>
      </c>
      <c r="AL482" s="181"/>
      <c r="AM482" s="180">
        <v>15215.7</v>
      </c>
      <c r="AN482" s="181"/>
      <c r="AO482" s="181"/>
      <c r="AP482" s="181"/>
      <c r="AQ482" s="181"/>
      <c r="AR482" s="181"/>
      <c r="AS482" s="180">
        <v>3861.04</v>
      </c>
      <c r="AT482" s="180">
        <v>1192</v>
      </c>
      <c r="AU482" s="181"/>
      <c r="AV482" s="181"/>
      <c r="AW482" s="181"/>
      <c r="AX482" s="181"/>
      <c r="AY482" s="181"/>
      <c r="AZ482" s="181"/>
      <c r="BA482" s="180">
        <v>35795.230000000003</v>
      </c>
      <c r="BB482" s="180">
        <v>335965.91</v>
      </c>
      <c r="BC482" s="180">
        <v>313690.01</v>
      </c>
      <c r="BD482" s="180">
        <v>22275.9</v>
      </c>
      <c r="BE482" s="181"/>
      <c r="BF482" s="181"/>
      <c r="BG482" s="180">
        <v>77029.100000000006</v>
      </c>
      <c r="BH482" s="180">
        <v>35974.910000000003</v>
      </c>
      <c r="BI482" s="180">
        <v>5370</v>
      </c>
      <c r="BJ482" s="180">
        <v>19328.91</v>
      </c>
      <c r="BK482" s="180">
        <v>11276</v>
      </c>
      <c r="BL482" s="180">
        <v>205795.23</v>
      </c>
      <c r="BM482" s="180">
        <v>35795.230000000003</v>
      </c>
      <c r="BN482" s="181"/>
      <c r="BO482" s="181"/>
      <c r="BP482" s="180">
        <v>170000</v>
      </c>
      <c r="BQ482" s="181"/>
      <c r="BR482" s="181"/>
    </row>
    <row r="483" spans="1:70" ht="11.25" hidden="1" customHeight="1" outlineLevel="2" x14ac:dyDescent="0.2">
      <c r="A483" s="184" t="s">
        <v>1113</v>
      </c>
      <c r="B483" s="179">
        <v>78</v>
      </c>
      <c r="C483" s="179">
        <v>624</v>
      </c>
      <c r="D483" s="180">
        <v>58875.68</v>
      </c>
      <c r="E483" s="180">
        <v>473582.79</v>
      </c>
      <c r="F483" s="181"/>
      <c r="G483" s="180">
        <v>204097.92000000001</v>
      </c>
      <c r="H483" s="181"/>
      <c r="I483" s="180">
        <v>3924.96</v>
      </c>
      <c r="J483" s="181"/>
      <c r="K483" s="181"/>
      <c r="L483" s="181"/>
      <c r="M483" s="180">
        <v>20409.8</v>
      </c>
      <c r="N483" s="189"/>
      <c r="O483" s="189"/>
      <c r="P483" s="180">
        <v>20409.8</v>
      </c>
      <c r="Q483" s="181"/>
      <c r="R483" s="181"/>
      <c r="S483" s="181"/>
      <c r="T483" s="181"/>
      <c r="U483" s="181"/>
      <c r="V483" s="180">
        <v>100742.74</v>
      </c>
      <c r="W483" s="180">
        <v>5332.5</v>
      </c>
      <c r="X483" s="181"/>
      <c r="Y483" s="189"/>
      <c r="Z483" s="189"/>
      <c r="AA483" s="180">
        <v>51024.480000000003</v>
      </c>
      <c r="AB483" s="181"/>
      <c r="AC483" s="181"/>
      <c r="AD483" s="181"/>
      <c r="AE483" s="181"/>
      <c r="AF483" s="180">
        <v>40819.589999999997</v>
      </c>
      <c r="AG483" s="180">
        <v>26821</v>
      </c>
      <c r="AH483" s="189"/>
      <c r="AI483" s="181"/>
      <c r="AJ483" s="180">
        <v>182398.45</v>
      </c>
      <c r="AK483" s="180">
        <v>2000</v>
      </c>
      <c r="AL483" s="181"/>
      <c r="AM483" s="180">
        <v>21948.69</v>
      </c>
      <c r="AN483" s="180">
        <v>102089.45</v>
      </c>
      <c r="AO483" s="181"/>
      <c r="AP483" s="181"/>
      <c r="AQ483" s="181"/>
      <c r="AR483" s="180">
        <v>2525</v>
      </c>
      <c r="AS483" s="180">
        <v>4683.5</v>
      </c>
      <c r="AT483" s="180">
        <v>1192</v>
      </c>
      <c r="AU483" s="180">
        <v>3167.8</v>
      </c>
      <c r="AV483" s="181"/>
      <c r="AW483" s="181"/>
      <c r="AX483" s="181"/>
      <c r="AY483" s="181"/>
      <c r="AZ483" s="180">
        <v>1515.7</v>
      </c>
      <c r="BA483" s="180">
        <v>43276.31</v>
      </c>
      <c r="BB483" s="180">
        <v>274586.89</v>
      </c>
      <c r="BC483" s="180">
        <v>256482.72</v>
      </c>
      <c r="BD483" s="180">
        <v>18104.169999999998</v>
      </c>
      <c r="BE483" s="181"/>
      <c r="BF483" s="181"/>
      <c r="BG483" s="180">
        <v>75473.13</v>
      </c>
      <c r="BH483" s="180">
        <v>43493.26</v>
      </c>
      <c r="BI483" s="180">
        <v>6492</v>
      </c>
      <c r="BJ483" s="180">
        <v>23369.26</v>
      </c>
      <c r="BK483" s="180">
        <v>13632</v>
      </c>
      <c r="BL483" s="180">
        <v>213276.31</v>
      </c>
      <c r="BM483" s="180">
        <v>43276.31</v>
      </c>
      <c r="BN483" s="181"/>
      <c r="BO483" s="181"/>
      <c r="BP483" s="180">
        <v>170000</v>
      </c>
      <c r="BQ483" s="181"/>
      <c r="BR483" s="181"/>
    </row>
    <row r="484" spans="1:70" ht="11.25" hidden="1" customHeight="1" outlineLevel="2" x14ac:dyDescent="0.2">
      <c r="A484" s="184" t="s">
        <v>643</v>
      </c>
      <c r="B484" s="179">
        <v>66</v>
      </c>
      <c r="C484" s="179">
        <v>528</v>
      </c>
      <c r="D484" s="180">
        <v>22826.38</v>
      </c>
      <c r="E484" s="180">
        <v>308366.76</v>
      </c>
      <c r="F484" s="181"/>
      <c r="G484" s="180">
        <v>157924.79999999999</v>
      </c>
      <c r="H484" s="181"/>
      <c r="I484" s="181"/>
      <c r="J484" s="181"/>
      <c r="K484" s="181"/>
      <c r="L484" s="181"/>
      <c r="M484" s="180">
        <v>15792.48</v>
      </c>
      <c r="N484" s="190">
        <v>11035.89</v>
      </c>
      <c r="O484" s="189"/>
      <c r="P484" s="180">
        <v>15792.48</v>
      </c>
      <c r="Q484" s="181"/>
      <c r="R484" s="181"/>
      <c r="S484" s="181"/>
      <c r="T484" s="181"/>
      <c r="U484" s="181"/>
      <c r="V484" s="180">
        <v>39339.06</v>
      </c>
      <c r="W484" s="180">
        <v>4474.8500000000004</v>
      </c>
      <c r="X484" s="181"/>
      <c r="Y484" s="189"/>
      <c r="Z484" s="189"/>
      <c r="AA484" s="180">
        <v>39481.199999999997</v>
      </c>
      <c r="AB484" s="181"/>
      <c r="AC484" s="181"/>
      <c r="AD484" s="181"/>
      <c r="AE484" s="181"/>
      <c r="AF484" s="181"/>
      <c r="AG484" s="180">
        <v>24526</v>
      </c>
      <c r="AH484" s="189"/>
      <c r="AI484" s="181"/>
      <c r="AJ484" s="180">
        <v>108608.97</v>
      </c>
      <c r="AK484" s="181"/>
      <c r="AL484" s="181"/>
      <c r="AM484" s="180">
        <v>10753.01</v>
      </c>
      <c r="AN484" s="181"/>
      <c r="AO484" s="180">
        <v>48660.18</v>
      </c>
      <c r="AP484" s="181"/>
      <c r="AQ484" s="181"/>
      <c r="AR484" s="181"/>
      <c r="AS484" s="180">
        <v>2925.45</v>
      </c>
      <c r="AT484" s="180">
        <v>1192</v>
      </c>
      <c r="AU484" s="181"/>
      <c r="AV484" s="181"/>
      <c r="AW484" s="181"/>
      <c r="AX484" s="180">
        <v>14241.66</v>
      </c>
      <c r="AY484" s="181"/>
      <c r="AZ484" s="181"/>
      <c r="BA484" s="180">
        <v>30836.67</v>
      </c>
      <c r="BB484" s="180">
        <v>151361.63</v>
      </c>
      <c r="BC484" s="180">
        <v>129288.23</v>
      </c>
      <c r="BD484" s="180">
        <v>22073.4</v>
      </c>
      <c r="BE484" s="181"/>
      <c r="BF484" s="181"/>
      <c r="BG484" s="180">
        <v>71222.539999999994</v>
      </c>
      <c r="BH484" s="180">
        <v>31141.67</v>
      </c>
      <c r="BI484" s="180">
        <v>4626</v>
      </c>
      <c r="BJ484" s="180">
        <v>16745.669999999998</v>
      </c>
      <c r="BK484" s="180">
        <v>9770</v>
      </c>
      <c r="BL484" s="180">
        <v>200836.67</v>
      </c>
      <c r="BM484" s="180">
        <v>30836.67</v>
      </c>
      <c r="BN484" s="181"/>
      <c r="BO484" s="181"/>
      <c r="BP484" s="180">
        <v>170000</v>
      </c>
      <c r="BQ484" s="181"/>
      <c r="BR484" s="181"/>
    </row>
    <row r="485" spans="1:70" ht="11.25" customHeight="1" outlineLevel="1" collapsed="1" x14ac:dyDescent="0.2">
      <c r="A485" s="218" t="s">
        <v>644</v>
      </c>
      <c r="B485" s="215">
        <v>610</v>
      </c>
      <c r="C485" s="216">
        <v>4880</v>
      </c>
      <c r="D485" s="216">
        <v>373218.81</v>
      </c>
      <c r="E485" s="216">
        <v>8125205.5999999996</v>
      </c>
      <c r="F485" s="175"/>
      <c r="G485" s="174">
        <v>2174128</v>
      </c>
      <c r="H485" s="175"/>
      <c r="I485" s="175"/>
      <c r="J485" s="174">
        <v>29477.75</v>
      </c>
      <c r="K485" s="175"/>
      <c r="L485" s="175"/>
      <c r="M485" s="174">
        <v>217412.42</v>
      </c>
      <c r="N485" s="216">
        <v>385576.54</v>
      </c>
      <c r="O485" s="217"/>
      <c r="P485" s="216">
        <v>189205.79</v>
      </c>
      <c r="Q485" s="217"/>
      <c r="R485" s="216">
        <v>150532.34</v>
      </c>
      <c r="S485" s="216">
        <v>70993.759999999995</v>
      </c>
      <c r="T485" s="217"/>
      <c r="U485" s="217"/>
      <c r="V485" s="216">
        <v>319620.49</v>
      </c>
      <c r="W485" s="216">
        <v>49194.73</v>
      </c>
      <c r="X485" s="217"/>
      <c r="Y485" s="217"/>
      <c r="Z485" s="217"/>
      <c r="AA485" s="216">
        <v>473015.92</v>
      </c>
      <c r="AB485" s="217"/>
      <c r="AC485" s="217"/>
      <c r="AD485" s="217"/>
      <c r="AE485" s="217"/>
      <c r="AF485" s="217"/>
      <c r="AG485" s="216">
        <v>202311</v>
      </c>
      <c r="AH485" s="217"/>
      <c r="AI485" s="217"/>
      <c r="AJ485" s="216">
        <v>674334.49</v>
      </c>
      <c r="AK485" s="217">
        <v>5500</v>
      </c>
      <c r="AL485" s="216"/>
      <c r="AM485" s="216"/>
      <c r="AN485" s="217">
        <v>3000</v>
      </c>
      <c r="AO485" s="217">
        <v>169561.15</v>
      </c>
      <c r="AP485" s="217"/>
      <c r="AQ485" s="217"/>
      <c r="AR485" s="217"/>
      <c r="AS485" s="216"/>
      <c r="AT485" s="216">
        <v>34282.07</v>
      </c>
      <c r="AU485" s="217">
        <v>11622</v>
      </c>
      <c r="AV485" s="217"/>
      <c r="AW485" s="217"/>
      <c r="AX485" s="216"/>
      <c r="AY485" s="216">
        <v>69273.11</v>
      </c>
      <c r="AZ485" s="217">
        <v>8528.32</v>
      </c>
      <c r="BA485" s="216"/>
      <c r="BB485" s="216">
        <v>372567.84</v>
      </c>
      <c r="BC485" s="216">
        <v>2945201.63</v>
      </c>
      <c r="BD485" s="216">
        <v>2577928.36</v>
      </c>
      <c r="BE485" s="217">
        <v>367273.27</v>
      </c>
      <c r="BF485" s="217"/>
      <c r="BG485" s="216"/>
      <c r="BH485" s="216">
        <v>829175.95</v>
      </c>
      <c r="BI485" s="216">
        <v>121801</v>
      </c>
      <c r="BJ485" s="216">
        <v>446589.95</v>
      </c>
      <c r="BK485" s="216">
        <v>260785</v>
      </c>
      <c r="BL485" s="174">
        <v>117356</v>
      </c>
      <c r="BM485" s="174">
        <v>303799.90999999997</v>
      </c>
      <c r="BN485" s="175"/>
      <c r="BO485" s="175"/>
      <c r="BP485" s="174">
        <v>1360000</v>
      </c>
      <c r="BQ485" s="175"/>
      <c r="BR485" s="175"/>
    </row>
    <row r="486" spans="1:70" ht="11.25" hidden="1" customHeight="1" outlineLevel="2" x14ac:dyDescent="0.2">
      <c r="A486" s="184" t="s">
        <v>645</v>
      </c>
      <c r="B486" s="179">
        <v>59</v>
      </c>
      <c r="C486" s="179">
        <v>472</v>
      </c>
      <c r="D486" s="180">
        <v>33792.17</v>
      </c>
      <c r="E486" s="180">
        <v>391536.43</v>
      </c>
      <c r="F486" s="181"/>
      <c r="G486" s="180">
        <v>172009.12</v>
      </c>
      <c r="H486" s="181"/>
      <c r="I486" s="181"/>
      <c r="J486" s="181"/>
      <c r="K486" s="181"/>
      <c r="L486" s="181"/>
      <c r="M486" s="180">
        <v>17200.52</v>
      </c>
      <c r="N486" s="219">
        <v>84161.4</v>
      </c>
      <c r="O486" s="222"/>
      <c r="P486" s="219">
        <v>17200.52</v>
      </c>
      <c r="Q486" s="222"/>
      <c r="R486" s="222"/>
      <c r="S486" s="222"/>
      <c r="T486" s="222"/>
      <c r="U486" s="222"/>
      <c r="V486" s="219">
        <v>23582.09</v>
      </c>
      <c r="W486" s="219">
        <v>3982</v>
      </c>
      <c r="X486" s="222"/>
      <c r="Y486" s="222"/>
      <c r="Z486" s="222"/>
      <c r="AA486" s="219">
        <v>43002.78</v>
      </c>
      <c r="AB486" s="222"/>
      <c r="AC486" s="222"/>
      <c r="AD486" s="222"/>
      <c r="AE486" s="222"/>
      <c r="AF486" s="222"/>
      <c r="AG486" s="219">
        <v>30398</v>
      </c>
      <c r="AH486" s="222"/>
      <c r="AI486" s="222"/>
      <c r="AJ486" s="219">
        <v>62628.01</v>
      </c>
      <c r="AK486" s="222"/>
      <c r="AL486" s="219">
        <v>1000</v>
      </c>
      <c r="AM486" s="219">
        <v>18238.28</v>
      </c>
      <c r="AN486" s="222"/>
      <c r="AO486" s="222"/>
      <c r="AP486" s="222"/>
      <c r="AQ486" s="222"/>
      <c r="AR486" s="222"/>
      <c r="AS486" s="219">
        <v>3044.09</v>
      </c>
      <c r="AT486" s="219">
        <v>1192</v>
      </c>
      <c r="AU486" s="222"/>
      <c r="AV486" s="222"/>
      <c r="AW486" s="222"/>
      <c r="AX486" s="222"/>
      <c r="AY486" s="222"/>
      <c r="AZ486" s="222"/>
      <c r="BA486" s="219">
        <v>39153.64</v>
      </c>
      <c r="BB486" s="219">
        <v>278868.17</v>
      </c>
      <c r="BC486" s="219">
        <v>251509.97</v>
      </c>
      <c r="BD486" s="219">
        <v>27358.2</v>
      </c>
      <c r="BE486" s="222"/>
      <c r="BF486" s="222"/>
      <c r="BG486" s="219">
        <v>83832.42</v>
      </c>
      <c r="BH486" s="219">
        <v>39348.370000000003</v>
      </c>
      <c r="BI486" s="219">
        <v>5872</v>
      </c>
      <c r="BJ486" s="219">
        <v>21142.37</v>
      </c>
      <c r="BK486" s="219">
        <v>12334</v>
      </c>
      <c r="BL486" s="180">
        <v>209153.64</v>
      </c>
      <c r="BM486" s="180">
        <v>39153.64</v>
      </c>
      <c r="BN486" s="181"/>
      <c r="BO486" s="181"/>
      <c r="BP486" s="180">
        <v>170000</v>
      </c>
      <c r="BQ486" s="181"/>
      <c r="BR486" s="181"/>
    </row>
    <row r="487" spans="1:70" ht="11.25" hidden="1" customHeight="1" outlineLevel="2" x14ac:dyDescent="0.2">
      <c r="A487" s="184" t="s">
        <v>646</v>
      </c>
      <c r="B487" s="179">
        <v>77</v>
      </c>
      <c r="C487" s="179">
        <v>616</v>
      </c>
      <c r="D487" s="181"/>
      <c r="E487" s="180">
        <v>373427.3</v>
      </c>
      <c r="F487" s="181"/>
      <c r="G487" s="180">
        <v>201481.28</v>
      </c>
      <c r="H487" s="181"/>
      <c r="I487" s="181"/>
      <c r="J487" s="181"/>
      <c r="K487" s="181"/>
      <c r="L487" s="181"/>
      <c r="M487" s="180">
        <v>20148.13</v>
      </c>
      <c r="N487" s="222"/>
      <c r="O487" s="222"/>
      <c r="P487" s="219">
        <v>20148.13</v>
      </c>
      <c r="Q487" s="222"/>
      <c r="R487" s="222"/>
      <c r="S487" s="222"/>
      <c r="T487" s="222"/>
      <c r="U487" s="222"/>
      <c r="V487" s="219">
        <v>37193.440000000002</v>
      </c>
      <c r="W487" s="219">
        <v>5265</v>
      </c>
      <c r="X487" s="222"/>
      <c r="Y487" s="222"/>
      <c r="Z487" s="222"/>
      <c r="AA487" s="219">
        <v>50370.32</v>
      </c>
      <c r="AB487" s="222"/>
      <c r="AC487" s="222"/>
      <c r="AD487" s="222"/>
      <c r="AE487" s="222"/>
      <c r="AF487" s="222"/>
      <c r="AG487" s="219">
        <v>38821</v>
      </c>
      <c r="AH487" s="222"/>
      <c r="AI487" s="222"/>
      <c r="AJ487" s="219">
        <v>102400.63</v>
      </c>
      <c r="AK487" s="222"/>
      <c r="AL487" s="219">
        <v>1000</v>
      </c>
      <c r="AM487" s="219">
        <v>16608.47</v>
      </c>
      <c r="AN487" s="222"/>
      <c r="AO487" s="222"/>
      <c r="AP487" s="222"/>
      <c r="AQ487" s="222"/>
      <c r="AR487" s="222"/>
      <c r="AS487" s="219">
        <v>3687.18</v>
      </c>
      <c r="AT487" s="219">
        <v>1192</v>
      </c>
      <c r="AU487" s="222"/>
      <c r="AV487" s="222"/>
      <c r="AW487" s="222"/>
      <c r="AX487" s="219">
        <v>42570.25</v>
      </c>
      <c r="AY487" s="222"/>
      <c r="AZ487" s="222"/>
      <c r="BA487" s="219">
        <v>37342.730000000003</v>
      </c>
      <c r="BB487" s="219">
        <v>202307</v>
      </c>
      <c r="BC487" s="219">
        <v>167368.1</v>
      </c>
      <c r="BD487" s="219">
        <v>34938.9</v>
      </c>
      <c r="BE487" s="222"/>
      <c r="BF487" s="222"/>
      <c r="BG487" s="219">
        <v>68719.67</v>
      </c>
      <c r="BH487" s="219">
        <v>37529.040000000001</v>
      </c>
      <c r="BI487" s="219">
        <v>5601</v>
      </c>
      <c r="BJ487" s="219">
        <v>20166.04</v>
      </c>
      <c r="BK487" s="219">
        <v>11762</v>
      </c>
      <c r="BL487" s="180">
        <v>207342.73</v>
      </c>
      <c r="BM487" s="180">
        <v>37342.730000000003</v>
      </c>
      <c r="BN487" s="181"/>
      <c r="BO487" s="181"/>
      <c r="BP487" s="180">
        <v>170000</v>
      </c>
      <c r="BQ487" s="181"/>
      <c r="BR487" s="181"/>
    </row>
    <row r="488" spans="1:70" ht="11.25" hidden="1" customHeight="1" outlineLevel="2" x14ac:dyDescent="0.2">
      <c r="A488" s="184" t="s">
        <v>1114</v>
      </c>
      <c r="B488" s="179">
        <v>79</v>
      </c>
      <c r="C488" s="179">
        <v>632</v>
      </c>
      <c r="D488" s="180">
        <v>52691.65</v>
      </c>
      <c r="E488" s="180">
        <v>326062.28000000003</v>
      </c>
      <c r="F488" s="181"/>
      <c r="G488" s="180">
        <v>189031.2</v>
      </c>
      <c r="H488" s="181"/>
      <c r="I488" s="181"/>
      <c r="J488" s="181"/>
      <c r="K488" s="181"/>
      <c r="L488" s="181"/>
      <c r="M488" s="180">
        <v>18903.12</v>
      </c>
      <c r="N488" s="222"/>
      <c r="O488" s="222"/>
      <c r="P488" s="219">
        <v>18903.12</v>
      </c>
      <c r="Q488" s="222"/>
      <c r="R488" s="222"/>
      <c r="S488" s="222"/>
      <c r="T488" s="222"/>
      <c r="U488" s="222"/>
      <c r="V488" s="219">
        <v>22041.040000000001</v>
      </c>
      <c r="W488" s="219">
        <v>5400</v>
      </c>
      <c r="X488" s="222"/>
      <c r="Y488" s="222"/>
      <c r="Z488" s="222"/>
      <c r="AA488" s="219">
        <v>47257.8</v>
      </c>
      <c r="AB488" s="222"/>
      <c r="AC488" s="222"/>
      <c r="AD488" s="222"/>
      <c r="AE488" s="222"/>
      <c r="AF488" s="222"/>
      <c r="AG488" s="219">
        <v>24526</v>
      </c>
      <c r="AH488" s="222"/>
      <c r="AI488" s="222"/>
      <c r="AJ488" s="219">
        <v>49356.6</v>
      </c>
      <c r="AK488" s="222"/>
      <c r="AL488" s="222"/>
      <c r="AM488" s="219">
        <v>12345.61</v>
      </c>
      <c r="AN488" s="222"/>
      <c r="AO488" s="222"/>
      <c r="AP488" s="222"/>
      <c r="AQ488" s="222"/>
      <c r="AR488" s="222"/>
      <c r="AS488" s="219">
        <v>3212.77</v>
      </c>
      <c r="AT488" s="219">
        <v>1192</v>
      </c>
      <c r="AU488" s="222"/>
      <c r="AV488" s="222"/>
      <c r="AW488" s="222"/>
      <c r="AX488" s="222"/>
      <c r="AY488" s="222"/>
      <c r="AZ488" s="222"/>
      <c r="BA488" s="219">
        <v>32606.22</v>
      </c>
      <c r="BB488" s="219">
        <v>260843.26</v>
      </c>
      <c r="BC488" s="219">
        <v>238769.86</v>
      </c>
      <c r="BD488" s="219">
        <v>22073.4</v>
      </c>
      <c r="BE488" s="222"/>
      <c r="BF488" s="222"/>
      <c r="BG488" s="219">
        <v>68554.070000000007</v>
      </c>
      <c r="BH488" s="219">
        <v>32769.32</v>
      </c>
      <c r="BI488" s="219">
        <v>4891</v>
      </c>
      <c r="BJ488" s="219">
        <v>17607.32</v>
      </c>
      <c r="BK488" s="219">
        <v>10271</v>
      </c>
      <c r="BL488" s="180">
        <v>202606.22</v>
      </c>
      <c r="BM488" s="180">
        <v>32606.22</v>
      </c>
      <c r="BN488" s="181"/>
      <c r="BO488" s="181"/>
      <c r="BP488" s="180">
        <v>170000</v>
      </c>
      <c r="BQ488" s="181"/>
      <c r="BR488" s="181"/>
    </row>
    <row r="489" spans="1:70" ht="11.25" hidden="1" customHeight="1" outlineLevel="2" x14ac:dyDescent="0.2">
      <c r="A489" s="184" t="s">
        <v>647</v>
      </c>
      <c r="B489" s="179">
        <v>75</v>
      </c>
      <c r="C489" s="179">
        <v>600</v>
      </c>
      <c r="D489" s="180">
        <v>56128.07</v>
      </c>
      <c r="E489" s="180">
        <v>367170.38</v>
      </c>
      <c r="F489" s="181"/>
      <c r="G489" s="180">
        <v>196248</v>
      </c>
      <c r="H489" s="181"/>
      <c r="I489" s="181"/>
      <c r="J489" s="181"/>
      <c r="K489" s="181"/>
      <c r="L489" s="181"/>
      <c r="M489" s="180">
        <v>19624.8</v>
      </c>
      <c r="N489" s="219">
        <v>14432.4</v>
      </c>
      <c r="O489" s="222"/>
      <c r="P489" s="219">
        <v>19624.8</v>
      </c>
      <c r="Q489" s="222"/>
      <c r="R489" s="222"/>
      <c r="S489" s="222"/>
      <c r="T489" s="222"/>
      <c r="U489" s="222"/>
      <c r="V489" s="219">
        <v>36227.379999999997</v>
      </c>
      <c r="W489" s="219">
        <v>5130</v>
      </c>
      <c r="X489" s="222"/>
      <c r="Y489" s="222"/>
      <c r="Z489" s="222"/>
      <c r="AA489" s="219">
        <v>49062</v>
      </c>
      <c r="AB489" s="222"/>
      <c r="AC489" s="222"/>
      <c r="AD489" s="222"/>
      <c r="AE489" s="222"/>
      <c r="AF489" s="222"/>
      <c r="AG489" s="219">
        <v>26821</v>
      </c>
      <c r="AH489" s="222"/>
      <c r="AI489" s="222"/>
      <c r="AJ489" s="219">
        <v>57439.91</v>
      </c>
      <c r="AK489" s="222"/>
      <c r="AL489" s="222"/>
      <c r="AM489" s="219">
        <v>16045.35</v>
      </c>
      <c r="AN489" s="222"/>
      <c r="AO489" s="222"/>
      <c r="AP489" s="222"/>
      <c r="AQ489" s="222"/>
      <c r="AR489" s="222"/>
      <c r="AS489" s="219">
        <v>3485.52</v>
      </c>
      <c r="AT489" s="219">
        <v>1192</v>
      </c>
      <c r="AU489" s="222"/>
      <c r="AV489" s="222"/>
      <c r="AW489" s="222"/>
      <c r="AX489" s="222"/>
      <c r="AY489" s="222"/>
      <c r="AZ489" s="222"/>
      <c r="BA489" s="219">
        <v>36717.040000000001</v>
      </c>
      <c r="BB489" s="219">
        <v>288230.63</v>
      </c>
      <c r="BC489" s="219">
        <v>264091.73</v>
      </c>
      <c r="BD489" s="219">
        <v>24138.9</v>
      </c>
      <c r="BE489" s="222"/>
      <c r="BF489" s="222"/>
      <c r="BG489" s="219">
        <v>77627.91</v>
      </c>
      <c r="BH489" s="219">
        <v>36900.07</v>
      </c>
      <c r="BI489" s="219">
        <v>5507</v>
      </c>
      <c r="BJ489" s="219">
        <v>19828.07</v>
      </c>
      <c r="BK489" s="219">
        <v>11565</v>
      </c>
      <c r="BL489" s="180">
        <v>206717.04</v>
      </c>
      <c r="BM489" s="180">
        <v>36717.040000000001</v>
      </c>
      <c r="BN489" s="181"/>
      <c r="BO489" s="181"/>
      <c r="BP489" s="180">
        <v>170000</v>
      </c>
      <c r="BQ489" s="181"/>
      <c r="BR489" s="181"/>
    </row>
    <row r="490" spans="1:70" ht="11.25" hidden="1" customHeight="1" outlineLevel="2" x14ac:dyDescent="0.2">
      <c r="A490" s="184" t="s">
        <v>648</v>
      </c>
      <c r="B490" s="179">
        <v>96</v>
      </c>
      <c r="C490" s="179">
        <v>768</v>
      </c>
      <c r="D490" s="180">
        <v>60786.21</v>
      </c>
      <c r="E490" s="180">
        <v>527591.74</v>
      </c>
      <c r="F490" s="181"/>
      <c r="G490" s="180">
        <v>213528.95999999999</v>
      </c>
      <c r="H490" s="181"/>
      <c r="I490" s="181"/>
      <c r="J490" s="180">
        <v>29081.35</v>
      </c>
      <c r="K490" s="181"/>
      <c r="L490" s="181"/>
      <c r="M490" s="180">
        <v>21352.9</v>
      </c>
      <c r="N490" s="219">
        <v>13825.08</v>
      </c>
      <c r="O490" s="222"/>
      <c r="P490" s="219">
        <v>21352.9</v>
      </c>
      <c r="Q490" s="222"/>
      <c r="R490" s="219">
        <v>73628.960000000006</v>
      </c>
      <c r="S490" s="219">
        <v>36814.480000000003</v>
      </c>
      <c r="T490" s="222"/>
      <c r="U490" s="222"/>
      <c r="V490" s="219">
        <v>29274.82</v>
      </c>
      <c r="W490" s="219">
        <v>4952.05</v>
      </c>
      <c r="X490" s="222"/>
      <c r="Y490" s="222"/>
      <c r="Z490" s="222"/>
      <c r="AA490" s="219">
        <v>53382.239999999998</v>
      </c>
      <c r="AB490" s="222"/>
      <c r="AC490" s="222"/>
      <c r="AD490" s="222"/>
      <c r="AE490" s="222"/>
      <c r="AF490" s="222"/>
      <c r="AG490" s="219">
        <v>30398</v>
      </c>
      <c r="AH490" s="222"/>
      <c r="AI490" s="222"/>
      <c r="AJ490" s="219">
        <v>123525.95</v>
      </c>
      <c r="AK490" s="222"/>
      <c r="AL490" s="219">
        <v>1000</v>
      </c>
      <c r="AM490" s="219">
        <v>30483.26</v>
      </c>
      <c r="AN490" s="222"/>
      <c r="AO490" s="222"/>
      <c r="AP490" s="222"/>
      <c r="AQ490" s="222"/>
      <c r="AR490" s="222"/>
      <c r="AS490" s="219">
        <v>4428.29</v>
      </c>
      <c r="AT490" s="219">
        <v>1192</v>
      </c>
      <c r="AU490" s="222"/>
      <c r="AV490" s="222"/>
      <c r="AW490" s="222"/>
      <c r="AX490" s="219">
        <v>25134.91</v>
      </c>
      <c r="AY490" s="219">
        <v>8528.32</v>
      </c>
      <c r="AZ490" s="222"/>
      <c r="BA490" s="219">
        <v>52759.17</v>
      </c>
      <c r="BB490" s="219">
        <v>400587.44</v>
      </c>
      <c r="BC490" s="219">
        <v>282255.87</v>
      </c>
      <c r="BD490" s="219">
        <v>118331.57</v>
      </c>
      <c r="BE490" s="222"/>
      <c r="BF490" s="222"/>
      <c r="BG490" s="219">
        <v>64264.56</v>
      </c>
      <c r="BH490" s="219">
        <v>53022.09</v>
      </c>
      <c r="BI490" s="219">
        <v>7913</v>
      </c>
      <c r="BJ490" s="219">
        <v>28490.09</v>
      </c>
      <c r="BK490" s="219">
        <v>16619</v>
      </c>
      <c r="BL490" s="180">
        <v>222759.17</v>
      </c>
      <c r="BM490" s="180">
        <v>52759.17</v>
      </c>
      <c r="BN490" s="181"/>
      <c r="BO490" s="181"/>
      <c r="BP490" s="180">
        <v>170000</v>
      </c>
      <c r="BQ490" s="181"/>
      <c r="BR490" s="181"/>
    </row>
    <row r="491" spans="1:70" ht="11.25" hidden="1" customHeight="1" outlineLevel="2" x14ac:dyDescent="0.2">
      <c r="A491" s="184" t="s">
        <v>649</v>
      </c>
      <c r="B491" s="179">
        <v>79</v>
      </c>
      <c r="C491" s="179">
        <v>632</v>
      </c>
      <c r="D491" s="180">
        <v>59989.59</v>
      </c>
      <c r="E491" s="180">
        <v>370116.62</v>
      </c>
      <c r="F491" s="181"/>
      <c r="G491" s="180">
        <v>206714.56</v>
      </c>
      <c r="H491" s="181"/>
      <c r="I491" s="181"/>
      <c r="J491" s="181"/>
      <c r="K491" s="181"/>
      <c r="L491" s="181"/>
      <c r="M491" s="180">
        <v>20671.46</v>
      </c>
      <c r="N491" s="222"/>
      <c r="O491" s="222"/>
      <c r="P491" s="219">
        <v>20671.46</v>
      </c>
      <c r="Q491" s="222"/>
      <c r="R491" s="222"/>
      <c r="S491" s="222"/>
      <c r="T491" s="222"/>
      <c r="U491" s="222"/>
      <c r="V491" s="219">
        <v>38159.5</v>
      </c>
      <c r="W491" s="219">
        <v>5400</v>
      </c>
      <c r="X491" s="222"/>
      <c r="Y491" s="222"/>
      <c r="Z491" s="222"/>
      <c r="AA491" s="219">
        <v>51678.64</v>
      </c>
      <c r="AB491" s="222"/>
      <c r="AC491" s="222"/>
      <c r="AD491" s="222"/>
      <c r="AE491" s="222"/>
      <c r="AF491" s="222"/>
      <c r="AG491" s="219">
        <v>26821</v>
      </c>
      <c r="AH491" s="222"/>
      <c r="AI491" s="222"/>
      <c r="AJ491" s="219">
        <v>59163.01</v>
      </c>
      <c r="AK491" s="222"/>
      <c r="AL491" s="219">
        <v>1000</v>
      </c>
      <c r="AM491" s="219">
        <v>16310.51</v>
      </c>
      <c r="AN491" s="222"/>
      <c r="AO491" s="222"/>
      <c r="AP491" s="222"/>
      <c r="AQ491" s="222"/>
      <c r="AR491" s="222"/>
      <c r="AS491" s="219">
        <v>3648.84</v>
      </c>
      <c r="AT491" s="219">
        <v>1192</v>
      </c>
      <c r="AU491" s="222"/>
      <c r="AV491" s="222"/>
      <c r="AW491" s="222"/>
      <c r="AX491" s="222"/>
      <c r="AY491" s="222"/>
      <c r="AZ491" s="222"/>
      <c r="BA491" s="219">
        <v>37011.660000000003</v>
      </c>
      <c r="BB491" s="219">
        <v>294315.28999999998</v>
      </c>
      <c r="BC491" s="219">
        <v>270176.39</v>
      </c>
      <c r="BD491" s="219">
        <v>24138.9</v>
      </c>
      <c r="BE491" s="222"/>
      <c r="BF491" s="222"/>
      <c r="BG491" s="219">
        <v>76627.91</v>
      </c>
      <c r="BH491" s="219">
        <v>37195.980000000003</v>
      </c>
      <c r="BI491" s="219">
        <v>5551</v>
      </c>
      <c r="BJ491" s="219">
        <v>19986.98</v>
      </c>
      <c r="BK491" s="219">
        <v>11658</v>
      </c>
      <c r="BL491" s="180">
        <v>207011.66</v>
      </c>
      <c r="BM491" s="180">
        <v>37011.660000000003</v>
      </c>
      <c r="BN491" s="181"/>
      <c r="BO491" s="181"/>
      <c r="BP491" s="180">
        <v>170000</v>
      </c>
      <c r="BQ491" s="181"/>
      <c r="BR491" s="181"/>
    </row>
    <row r="492" spans="1:70" ht="11.25" hidden="1" customHeight="1" outlineLevel="2" x14ac:dyDescent="0.2">
      <c r="A492" s="184" t="s">
        <v>650</v>
      </c>
      <c r="B492" s="179">
        <v>74</v>
      </c>
      <c r="C492" s="179">
        <v>592</v>
      </c>
      <c r="D492" s="180">
        <v>54940.24</v>
      </c>
      <c r="E492" s="180">
        <v>340803.1</v>
      </c>
      <c r="F492" s="181"/>
      <c r="G492" s="180">
        <v>193631.35999999999</v>
      </c>
      <c r="H492" s="181"/>
      <c r="I492" s="181"/>
      <c r="J492" s="181"/>
      <c r="K492" s="181"/>
      <c r="L492" s="181"/>
      <c r="M492" s="180">
        <v>19363.14</v>
      </c>
      <c r="N492" s="219">
        <v>19200.099999999999</v>
      </c>
      <c r="O492" s="222"/>
      <c r="P492" s="219">
        <v>19363.14</v>
      </c>
      <c r="Q492" s="222"/>
      <c r="R492" s="222"/>
      <c r="S492" s="222"/>
      <c r="T492" s="222"/>
      <c r="U492" s="222"/>
      <c r="V492" s="219">
        <v>35744.339999999997</v>
      </c>
      <c r="W492" s="219">
        <v>5093.18</v>
      </c>
      <c r="X492" s="222"/>
      <c r="Y492" s="222"/>
      <c r="Z492" s="222"/>
      <c r="AA492" s="219">
        <v>48407.839999999997</v>
      </c>
      <c r="AB492" s="222"/>
      <c r="AC492" s="222"/>
      <c r="AD492" s="222"/>
      <c r="AE492" s="222"/>
      <c r="AF492" s="222"/>
      <c r="AG492" s="222"/>
      <c r="AH492" s="222"/>
      <c r="AI492" s="222"/>
      <c r="AJ492" s="219">
        <v>53108.3</v>
      </c>
      <c r="AK492" s="222"/>
      <c r="AL492" s="219">
        <v>1000</v>
      </c>
      <c r="AM492" s="219">
        <v>13672.29</v>
      </c>
      <c r="AN492" s="222"/>
      <c r="AO492" s="222"/>
      <c r="AP492" s="222"/>
      <c r="AQ492" s="222"/>
      <c r="AR492" s="222"/>
      <c r="AS492" s="219">
        <v>3163.7</v>
      </c>
      <c r="AT492" s="219">
        <v>1192</v>
      </c>
      <c r="AU492" s="222"/>
      <c r="AV492" s="222"/>
      <c r="AW492" s="222"/>
      <c r="AX492" s="222"/>
      <c r="AY492" s="222"/>
      <c r="AZ492" s="222"/>
      <c r="BA492" s="219">
        <v>34080.31</v>
      </c>
      <c r="BB492" s="219">
        <v>265127.03999999998</v>
      </c>
      <c r="BC492" s="219">
        <v>265127.03999999998</v>
      </c>
      <c r="BD492" s="222"/>
      <c r="BE492" s="222"/>
      <c r="BF492" s="222"/>
      <c r="BG492" s="219">
        <v>77508</v>
      </c>
      <c r="BH492" s="219">
        <v>34249.67</v>
      </c>
      <c r="BI492" s="219">
        <v>5111</v>
      </c>
      <c r="BJ492" s="219">
        <v>18403.669999999998</v>
      </c>
      <c r="BK492" s="219">
        <v>10735</v>
      </c>
      <c r="BL492" s="180">
        <v>204080.31</v>
      </c>
      <c r="BM492" s="180">
        <v>34080.31</v>
      </c>
      <c r="BN492" s="181"/>
      <c r="BO492" s="181"/>
      <c r="BP492" s="180">
        <v>170000</v>
      </c>
      <c r="BQ492" s="181"/>
      <c r="BR492" s="181"/>
    </row>
    <row r="493" spans="1:70" ht="11.25" hidden="1" customHeight="1" outlineLevel="2" x14ac:dyDescent="0.2">
      <c r="A493" s="184" t="s">
        <v>1115</v>
      </c>
      <c r="B493" s="179">
        <v>71</v>
      </c>
      <c r="C493" s="179">
        <v>568</v>
      </c>
      <c r="D493" s="180">
        <v>54890.879999999997</v>
      </c>
      <c r="E493" s="180">
        <v>341291.44</v>
      </c>
      <c r="F493" s="181"/>
      <c r="G493" s="180">
        <v>169888.8</v>
      </c>
      <c r="H493" s="181"/>
      <c r="I493" s="181"/>
      <c r="J493" s="181"/>
      <c r="K493" s="181"/>
      <c r="L493" s="181"/>
      <c r="M493" s="180">
        <v>16988.88</v>
      </c>
      <c r="N493" s="219">
        <v>28836.720000000001</v>
      </c>
      <c r="O493" s="222"/>
      <c r="P493" s="219">
        <v>16988.88</v>
      </c>
      <c r="Q493" s="222"/>
      <c r="R493" s="222"/>
      <c r="S493" s="222"/>
      <c r="T493" s="222"/>
      <c r="U493" s="222"/>
      <c r="V493" s="219">
        <v>36729.96</v>
      </c>
      <c r="W493" s="219">
        <v>4860</v>
      </c>
      <c r="X493" s="222"/>
      <c r="Y493" s="222"/>
      <c r="Z493" s="222"/>
      <c r="AA493" s="219">
        <v>42472.2</v>
      </c>
      <c r="AB493" s="222"/>
      <c r="AC493" s="222"/>
      <c r="AD493" s="222"/>
      <c r="AE493" s="222"/>
      <c r="AF493" s="222"/>
      <c r="AG493" s="219">
        <v>24526</v>
      </c>
      <c r="AH493" s="222"/>
      <c r="AI493" s="222"/>
      <c r="AJ493" s="219">
        <v>52614.06</v>
      </c>
      <c r="AK493" s="222"/>
      <c r="AL493" s="221">
        <v>500</v>
      </c>
      <c r="AM493" s="219">
        <v>13716.23</v>
      </c>
      <c r="AN493" s="222"/>
      <c r="AO493" s="222"/>
      <c r="AP493" s="222"/>
      <c r="AQ493" s="222"/>
      <c r="AR493" s="222"/>
      <c r="AS493" s="219">
        <v>3076.69</v>
      </c>
      <c r="AT493" s="219">
        <v>1192</v>
      </c>
      <c r="AU493" s="222"/>
      <c r="AV493" s="222"/>
      <c r="AW493" s="222"/>
      <c r="AX493" s="222"/>
      <c r="AY493" s="222"/>
      <c r="AZ493" s="222"/>
      <c r="BA493" s="219">
        <v>34129.14</v>
      </c>
      <c r="BB493" s="219">
        <v>271319.71000000002</v>
      </c>
      <c r="BC493" s="219">
        <v>249246.31</v>
      </c>
      <c r="BD493" s="219">
        <v>22073.4</v>
      </c>
      <c r="BE493" s="222"/>
      <c r="BF493" s="222"/>
      <c r="BG493" s="219">
        <v>72248.55</v>
      </c>
      <c r="BH493" s="219">
        <v>34299.43</v>
      </c>
      <c r="BI493" s="219">
        <v>5119</v>
      </c>
      <c r="BJ493" s="219">
        <v>18429.43</v>
      </c>
      <c r="BK493" s="219">
        <v>10751</v>
      </c>
      <c r="BL493" s="180">
        <v>204129.14</v>
      </c>
      <c r="BM493" s="180">
        <v>34129.14</v>
      </c>
      <c r="BN493" s="181"/>
      <c r="BO493" s="181"/>
      <c r="BP493" s="180">
        <v>170000</v>
      </c>
      <c r="BQ493" s="181"/>
      <c r="BR493" s="181"/>
    </row>
    <row r="494" spans="1:70" ht="11.25" customHeight="1" outlineLevel="1" collapsed="1" x14ac:dyDescent="0.2">
      <c r="A494" s="218" t="s">
        <v>1116</v>
      </c>
      <c r="B494" s="216">
        <v>1804</v>
      </c>
      <c r="C494" s="216">
        <v>14432</v>
      </c>
      <c r="D494" s="216">
        <v>2043699.29</v>
      </c>
      <c r="E494" s="216">
        <v>41636734.399999999</v>
      </c>
      <c r="F494" s="174">
        <v>2239864.4</v>
      </c>
      <c r="G494" s="174">
        <v>7189677.3600000003</v>
      </c>
      <c r="H494" s="175"/>
      <c r="I494" s="175"/>
      <c r="J494" s="174">
        <v>86126.91</v>
      </c>
      <c r="K494" s="175"/>
      <c r="L494" s="175"/>
      <c r="M494" s="174">
        <v>487944.28</v>
      </c>
      <c r="N494" s="216">
        <v>1301884.26</v>
      </c>
      <c r="O494" s="216">
        <v>162599.44</v>
      </c>
      <c r="P494" s="216">
        <v>598178.91</v>
      </c>
      <c r="Q494" s="217"/>
      <c r="R494" s="216">
        <v>671517.8</v>
      </c>
      <c r="S494" s="216">
        <v>216498.76</v>
      </c>
      <c r="T494" s="217"/>
      <c r="U494" s="217"/>
      <c r="V494" s="216">
        <v>3062525.78</v>
      </c>
      <c r="W494" s="216">
        <v>144215.01999999999</v>
      </c>
      <c r="X494" s="217"/>
      <c r="Y494" s="217"/>
      <c r="Z494" s="216">
        <v>30000</v>
      </c>
      <c r="AA494" s="216">
        <v>1451006.5</v>
      </c>
      <c r="AB494" s="216">
        <v>486479.91</v>
      </c>
      <c r="AC494" s="217"/>
      <c r="AD494" s="217"/>
      <c r="AE494" s="216">
        <v>479131.85</v>
      </c>
      <c r="AF494" s="217"/>
      <c r="AG494" s="216">
        <v>808609</v>
      </c>
      <c r="AH494" s="216">
        <v>70000</v>
      </c>
      <c r="AI494" s="217"/>
      <c r="AJ494" s="216">
        <v>3978875.52</v>
      </c>
      <c r="AK494" s="216">
        <v>64000</v>
      </c>
      <c r="AL494" s="216">
        <v>106000</v>
      </c>
      <c r="AM494" s="216"/>
      <c r="AN494" s="216"/>
      <c r="AO494" s="216">
        <v>987872.85</v>
      </c>
      <c r="AP494" s="216">
        <v>222818.2</v>
      </c>
      <c r="AQ494" s="216">
        <v>294500.40999999997</v>
      </c>
      <c r="AR494" s="216">
        <v>3888.43</v>
      </c>
      <c r="AS494" s="216">
        <v>2525</v>
      </c>
      <c r="AT494" s="216">
        <v>149530.73000000001</v>
      </c>
      <c r="AU494" s="216">
        <v>33376</v>
      </c>
      <c r="AV494" s="217">
        <v>8594.01</v>
      </c>
      <c r="AW494" s="217"/>
      <c r="AX494" s="216"/>
      <c r="AY494" s="216">
        <v>409779.82</v>
      </c>
      <c r="AZ494" s="216">
        <v>13254.52</v>
      </c>
      <c r="BA494" s="216">
        <v>5241.09</v>
      </c>
      <c r="BB494" s="216">
        <v>1677494.46</v>
      </c>
      <c r="BC494" s="216">
        <v>12913675.1</v>
      </c>
      <c r="BD494" s="216">
        <v>10960818.880000001</v>
      </c>
      <c r="BE494" s="217">
        <v>1952856.22</v>
      </c>
      <c r="BF494" s="217"/>
      <c r="BG494" s="216"/>
      <c r="BH494" s="216">
        <v>4165401.35</v>
      </c>
      <c r="BI494" s="216">
        <v>595692</v>
      </c>
      <c r="BJ494" s="216">
        <v>2279293.35</v>
      </c>
      <c r="BK494" s="216">
        <v>1290416</v>
      </c>
      <c r="BL494" s="174">
        <v>528436</v>
      </c>
      <c r="BM494" s="174">
        <v>1365657.47</v>
      </c>
      <c r="BN494" s="175"/>
      <c r="BO494" s="174">
        <v>112379.81</v>
      </c>
      <c r="BP494" s="174">
        <v>4250000</v>
      </c>
      <c r="BQ494" s="175"/>
      <c r="BR494" s="175"/>
    </row>
    <row r="495" spans="1:70" ht="11.25" hidden="1" customHeight="1" outlineLevel="2" x14ac:dyDescent="0.2">
      <c r="A495" s="220" t="s">
        <v>651</v>
      </c>
      <c r="B495" s="221">
        <v>78</v>
      </c>
      <c r="C495" s="221">
        <v>624</v>
      </c>
      <c r="D495" s="219">
        <v>19455.13</v>
      </c>
      <c r="E495" s="219">
        <v>367455.95</v>
      </c>
      <c r="F495" s="181"/>
      <c r="G495" s="180">
        <v>204097.92000000001</v>
      </c>
      <c r="H495" s="181"/>
      <c r="I495" s="181"/>
      <c r="J495" s="181"/>
      <c r="K495" s="181"/>
      <c r="L495" s="181"/>
      <c r="M495" s="180">
        <v>20409.79</v>
      </c>
      <c r="N495" s="219">
        <v>21781.5</v>
      </c>
      <c r="O495" s="222"/>
      <c r="P495" s="219">
        <v>20409.79</v>
      </c>
      <c r="Q495" s="222"/>
      <c r="R495" s="222"/>
      <c r="S495" s="222"/>
      <c r="T495" s="222"/>
      <c r="U495" s="222"/>
      <c r="V495" s="219">
        <v>17572.830000000002</v>
      </c>
      <c r="W495" s="219">
        <v>5338.64</v>
      </c>
      <c r="X495" s="222"/>
      <c r="Y495" s="222"/>
      <c r="Z495" s="222"/>
      <c r="AA495" s="219">
        <v>51024.480000000003</v>
      </c>
      <c r="AB495" s="222"/>
      <c r="AC495" s="222"/>
      <c r="AD495" s="222"/>
      <c r="AE495" s="222"/>
      <c r="AF495" s="222"/>
      <c r="AG495" s="219">
        <v>26821</v>
      </c>
      <c r="AH495" s="222"/>
      <c r="AI495" s="222"/>
      <c r="AJ495" s="219">
        <v>65413.03</v>
      </c>
      <c r="AK495" s="219">
        <v>5000</v>
      </c>
      <c r="AL495" s="219">
        <v>3000</v>
      </c>
      <c r="AM495" s="219">
        <v>16071.03</v>
      </c>
      <c r="AN495" s="222"/>
      <c r="AO495" s="222"/>
      <c r="AP495" s="222"/>
      <c r="AQ495" s="222"/>
      <c r="AR495" s="222"/>
      <c r="AS495" s="219">
        <v>3404.4</v>
      </c>
      <c r="AT495" s="219">
        <v>1192</v>
      </c>
      <c r="AU495" s="222"/>
      <c r="AV495" s="222"/>
      <c r="AW495" s="222"/>
      <c r="AX495" s="222"/>
      <c r="AY495" s="222"/>
      <c r="AZ495" s="222"/>
      <c r="BA495" s="219">
        <v>36745.599999999999</v>
      </c>
      <c r="BB495" s="219">
        <v>254670.97</v>
      </c>
      <c r="BC495" s="219">
        <v>230532.07</v>
      </c>
      <c r="BD495" s="219">
        <v>24138.9</v>
      </c>
      <c r="BE495" s="222"/>
      <c r="BF495" s="222"/>
      <c r="BG495" s="219">
        <v>66827.08</v>
      </c>
      <c r="BH495" s="219">
        <v>36929.47</v>
      </c>
      <c r="BI495" s="219">
        <v>5512</v>
      </c>
      <c r="BJ495" s="219">
        <v>19842.47</v>
      </c>
      <c r="BK495" s="219">
        <v>11575</v>
      </c>
      <c r="BL495" s="180">
        <v>206745.60000000001</v>
      </c>
      <c r="BM495" s="180">
        <v>36745.599999999999</v>
      </c>
      <c r="BN495" s="181"/>
      <c r="BO495" s="181"/>
      <c r="BP495" s="180">
        <v>170000</v>
      </c>
      <c r="BQ495" s="181"/>
      <c r="BR495" s="181"/>
    </row>
    <row r="496" spans="1:70" ht="11.25" hidden="1" customHeight="1" outlineLevel="2" x14ac:dyDescent="0.2">
      <c r="A496" s="220" t="s">
        <v>652</v>
      </c>
      <c r="B496" s="221">
        <v>72</v>
      </c>
      <c r="C496" s="221">
        <v>576</v>
      </c>
      <c r="D496" s="219">
        <v>39708.07</v>
      </c>
      <c r="E496" s="219">
        <v>473430.94</v>
      </c>
      <c r="F496" s="181"/>
      <c r="G496" s="180">
        <v>213528.95999999999</v>
      </c>
      <c r="H496" s="181"/>
      <c r="I496" s="181"/>
      <c r="J496" s="181"/>
      <c r="K496" s="181"/>
      <c r="L496" s="181"/>
      <c r="M496" s="180">
        <v>10676.45</v>
      </c>
      <c r="N496" s="219">
        <v>39168.639999999999</v>
      </c>
      <c r="O496" s="222"/>
      <c r="P496" s="219">
        <v>21352.89</v>
      </c>
      <c r="Q496" s="222"/>
      <c r="R496" s="222"/>
      <c r="S496" s="222"/>
      <c r="T496" s="222"/>
      <c r="U496" s="222"/>
      <c r="V496" s="219">
        <v>130423.5</v>
      </c>
      <c r="W496" s="219">
        <v>4898.26</v>
      </c>
      <c r="X496" s="222"/>
      <c r="Y496" s="222"/>
      <c r="Z496" s="222"/>
      <c r="AA496" s="219">
        <v>53382.239999999998</v>
      </c>
      <c r="AB496" s="222"/>
      <c r="AC496" s="222"/>
      <c r="AD496" s="222"/>
      <c r="AE496" s="222"/>
      <c r="AF496" s="222"/>
      <c r="AG496" s="222"/>
      <c r="AH496" s="222"/>
      <c r="AI496" s="222"/>
      <c r="AJ496" s="219">
        <v>286696.36</v>
      </c>
      <c r="AK496" s="219">
        <v>5000</v>
      </c>
      <c r="AL496" s="219">
        <v>3000</v>
      </c>
      <c r="AM496" s="219">
        <v>25608.79</v>
      </c>
      <c r="AN496" s="219">
        <v>100119.76</v>
      </c>
      <c r="AO496" s="219">
        <v>96091.75</v>
      </c>
      <c r="AP496" s="219">
        <v>1503</v>
      </c>
      <c r="AQ496" s="222"/>
      <c r="AR496" s="219">
        <v>2525</v>
      </c>
      <c r="AS496" s="219">
        <v>4312.96</v>
      </c>
      <c r="AT496" s="219">
        <v>1192</v>
      </c>
      <c r="AU496" s="222"/>
      <c r="AV496" s="222"/>
      <c r="AW496" s="222"/>
      <c r="AX496" s="222"/>
      <c r="AY496" s="222"/>
      <c r="AZ496" s="222"/>
      <c r="BA496" s="219">
        <v>47343.1</v>
      </c>
      <c r="BB496" s="219">
        <v>166536.57999999999</v>
      </c>
      <c r="BC496" s="219">
        <v>166536.57999999999</v>
      </c>
      <c r="BD496" s="222"/>
      <c r="BE496" s="222"/>
      <c r="BF496" s="222"/>
      <c r="BG496" s="219">
        <v>59906.07</v>
      </c>
      <c r="BH496" s="219">
        <v>47579.34</v>
      </c>
      <c r="BI496" s="219">
        <v>7101</v>
      </c>
      <c r="BJ496" s="219">
        <v>25565.34</v>
      </c>
      <c r="BK496" s="219">
        <v>14913</v>
      </c>
      <c r="BL496" s="180">
        <v>217343.1</v>
      </c>
      <c r="BM496" s="180">
        <v>47343.1</v>
      </c>
      <c r="BN496" s="181"/>
      <c r="BO496" s="181"/>
      <c r="BP496" s="180">
        <v>170000</v>
      </c>
      <c r="BQ496" s="181"/>
      <c r="BR496" s="181"/>
    </row>
    <row r="497" spans="1:70" ht="11.25" hidden="1" customHeight="1" outlineLevel="2" x14ac:dyDescent="0.2">
      <c r="A497" s="220" t="s">
        <v>653</v>
      </c>
      <c r="B497" s="221">
        <v>73</v>
      </c>
      <c r="C497" s="221">
        <v>584</v>
      </c>
      <c r="D497" s="219">
        <v>32608.52</v>
      </c>
      <c r="E497" s="219">
        <v>554075.29</v>
      </c>
      <c r="F497" s="181"/>
      <c r="G497" s="180">
        <v>221276.16</v>
      </c>
      <c r="H497" s="181"/>
      <c r="I497" s="181"/>
      <c r="J497" s="181"/>
      <c r="K497" s="181"/>
      <c r="L497" s="181"/>
      <c r="M497" s="180">
        <v>11063.81</v>
      </c>
      <c r="N497" s="222"/>
      <c r="O497" s="222"/>
      <c r="P497" s="219">
        <v>22127.61</v>
      </c>
      <c r="Q497" s="222"/>
      <c r="R497" s="219">
        <v>112617.35</v>
      </c>
      <c r="S497" s="222"/>
      <c r="T497" s="222"/>
      <c r="U497" s="222"/>
      <c r="V497" s="219">
        <v>87249.18</v>
      </c>
      <c r="W497" s="219">
        <v>3921.14</v>
      </c>
      <c r="X497" s="222"/>
      <c r="Y497" s="222"/>
      <c r="Z497" s="222"/>
      <c r="AA497" s="219">
        <v>55319.040000000001</v>
      </c>
      <c r="AB497" s="222"/>
      <c r="AC497" s="222"/>
      <c r="AD497" s="222"/>
      <c r="AE497" s="222"/>
      <c r="AF497" s="222"/>
      <c r="AG497" s="219">
        <v>40501</v>
      </c>
      <c r="AH497" s="222"/>
      <c r="AI497" s="222"/>
      <c r="AJ497" s="219">
        <v>136251.29999999999</v>
      </c>
      <c r="AK497" s="219">
        <v>5000</v>
      </c>
      <c r="AL497" s="222"/>
      <c r="AM497" s="219">
        <v>32866.78</v>
      </c>
      <c r="AN497" s="222"/>
      <c r="AO497" s="222"/>
      <c r="AP497" s="222"/>
      <c r="AQ497" s="222"/>
      <c r="AR497" s="222"/>
      <c r="AS497" s="219">
        <v>5522.98</v>
      </c>
      <c r="AT497" s="219">
        <v>1192</v>
      </c>
      <c r="AU497" s="222"/>
      <c r="AV497" s="222"/>
      <c r="AW497" s="222"/>
      <c r="AX497" s="219">
        <v>36262.019999999997</v>
      </c>
      <c r="AY497" s="222"/>
      <c r="AZ497" s="222"/>
      <c r="BA497" s="219">
        <v>55407.519999999997</v>
      </c>
      <c r="BB497" s="219">
        <v>402502.23</v>
      </c>
      <c r="BC497" s="219">
        <v>274226.37</v>
      </c>
      <c r="BD497" s="219">
        <v>128275.86</v>
      </c>
      <c r="BE497" s="222"/>
      <c r="BF497" s="222"/>
      <c r="BG497" s="219">
        <v>47930.28</v>
      </c>
      <c r="BH497" s="219">
        <v>55683.44</v>
      </c>
      <c r="BI497" s="219">
        <v>8310</v>
      </c>
      <c r="BJ497" s="219">
        <v>29920.44</v>
      </c>
      <c r="BK497" s="219">
        <v>17453</v>
      </c>
      <c r="BL497" s="180">
        <v>225407.52</v>
      </c>
      <c r="BM497" s="180">
        <v>55407.519999999997</v>
      </c>
      <c r="BN497" s="181"/>
      <c r="BO497" s="181"/>
      <c r="BP497" s="180">
        <v>170000</v>
      </c>
      <c r="BQ497" s="181"/>
      <c r="BR497" s="181"/>
    </row>
    <row r="498" spans="1:70" ht="11.25" hidden="1" customHeight="1" outlineLevel="2" x14ac:dyDescent="0.2">
      <c r="A498" s="220" t="s">
        <v>654</v>
      </c>
      <c r="B498" s="222"/>
      <c r="C498" s="222"/>
      <c r="D498" s="219">
        <v>-3942.26</v>
      </c>
      <c r="E498" s="222"/>
      <c r="F498" s="181"/>
      <c r="G498" s="181"/>
      <c r="H498" s="181"/>
      <c r="I498" s="181"/>
      <c r="J498" s="181"/>
      <c r="K498" s="181"/>
      <c r="L498" s="181"/>
      <c r="M498" s="181"/>
      <c r="N498" s="222"/>
      <c r="O498" s="222"/>
      <c r="P498" s="222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  <c r="AA498" s="222"/>
      <c r="AB498" s="222"/>
      <c r="AC498" s="222"/>
      <c r="AD498" s="222"/>
      <c r="AE498" s="222"/>
      <c r="AF498" s="222"/>
      <c r="AG498" s="222"/>
      <c r="AH498" s="222"/>
      <c r="AI498" s="222"/>
      <c r="AJ498" s="222"/>
      <c r="AK498" s="222"/>
      <c r="AL498" s="222"/>
      <c r="AM498" s="222"/>
      <c r="AN498" s="222"/>
      <c r="AO498" s="222"/>
      <c r="AP498" s="222"/>
      <c r="AQ498" s="222"/>
      <c r="AR498" s="222"/>
      <c r="AS498" s="222"/>
      <c r="AT498" s="222"/>
      <c r="AU498" s="222"/>
      <c r="AV498" s="222"/>
      <c r="AW498" s="222"/>
      <c r="AX498" s="222"/>
      <c r="AY498" s="222"/>
      <c r="AZ498" s="222"/>
      <c r="BA498" s="222"/>
      <c r="BB498" s="222"/>
      <c r="BC498" s="222"/>
      <c r="BD498" s="222"/>
      <c r="BE498" s="222"/>
      <c r="BF498" s="222"/>
      <c r="BG498" s="219">
        <v>-3942.26</v>
      </c>
      <c r="BH498" s="222"/>
      <c r="BI498" s="222"/>
      <c r="BJ498" s="222"/>
      <c r="BK498" s="222"/>
      <c r="BL498" s="181"/>
      <c r="BM498" s="181"/>
      <c r="BN498" s="181"/>
      <c r="BO498" s="181"/>
      <c r="BP498" s="181"/>
      <c r="BQ498" s="181"/>
      <c r="BR498" s="181"/>
    </row>
    <row r="499" spans="1:70" ht="11.25" hidden="1" customHeight="1" outlineLevel="2" x14ac:dyDescent="0.2">
      <c r="A499" s="220" t="s">
        <v>1117</v>
      </c>
      <c r="B499" s="222"/>
      <c r="C499" s="222"/>
      <c r="D499" s="222"/>
      <c r="E499" s="222"/>
      <c r="F499" s="181"/>
      <c r="G499" s="181"/>
      <c r="H499" s="181"/>
      <c r="I499" s="181"/>
      <c r="J499" s="181"/>
      <c r="K499" s="181"/>
      <c r="L499" s="181"/>
      <c r="M499" s="181"/>
      <c r="N499" s="222"/>
      <c r="O499" s="222"/>
      <c r="P499" s="222"/>
      <c r="Q499" s="222"/>
      <c r="R499" s="222"/>
      <c r="S499" s="222"/>
      <c r="T499" s="222"/>
      <c r="U499" s="222"/>
      <c r="V499" s="222"/>
      <c r="W499" s="222"/>
      <c r="X499" s="222"/>
      <c r="Y499" s="222"/>
      <c r="Z499" s="222"/>
      <c r="AA499" s="222"/>
      <c r="AB499" s="222"/>
      <c r="AC499" s="222"/>
      <c r="AD499" s="222"/>
      <c r="AE499" s="222"/>
      <c r="AF499" s="222"/>
      <c r="AG499" s="222"/>
      <c r="AH499" s="222"/>
      <c r="AI499" s="222"/>
      <c r="AJ499" s="250"/>
      <c r="AK499" s="222"/>
      <c r="AL499" s="222"/>
      <c r="AM499" s="222"/>
      <c r="AN499" s="222"/>
      <c r="AO499" s="222"/>
      <c r="AP499" s="222"/>
      <c r="AQ499" s="222"/>
      <c r="AR499" s="222"/>
      <c r="AS499" s="222"/>
      <c r="AT499" s="250"/>
      <c r="AU499" s="222"/>
      <c r="AV499" s="222"/>
      <c r="AW499" s="222"/>
      <c r="AX499" s="222"/>
      <c r="AY499" s="222"/>
      <c r="AZ499" s="222"/>
      <c r="BA499" s="222"/>
      <c r="BB499" s="222"/>
      <c r="BC499" s="222"/>
      <c r="BD499" s="222"/>
      <c r="BE499" s="222"/>
      <c r="BF499" s="222"/>
      <c r="BG499" s="222"/>
      <c r="BH499" s="222"/>
      <c r="BI499" s="222"/>
      <c r="BJ499" s="222"/>
      <c r="BK499" s="222"/>
      <c r="BL499" s="181"/>
      <c r="BM499" s="181"/>
      <c r="BN499" s="181"/>
      <c r="BO499" s="181"/>
      <c r="BP499" s="181"/>
      <c r="BQ499" s="181"/>
      <c r="BR499" s="181"/>
    </row>
    <row r="500" spans="1:70" ht="11.25" hidden="1" customHeight="1" outlineLevel="2" x14ac:dyDescent="0.2">
      <c r="A500" s="220" t="s">
        <v>655</v>
      </c>
      <c r="B500" s="221">
        <v>79</v>
      </c>
      <c r="C500" s="221">
        <v>632</v>
      </c>
      <c r="D500" s="219">
        <v>128590.01</v>
      </c>
      <c r="E500" s="219">
        <v>770730.59</v>
      </c>
      <c r="F500" s="181"/>
      <c r="G500" s="180">
        <v>312157.44</v>
      </c>
      <c r="H500" s="181"/>
      <c r="I500" s="181"/>
      <c r="J500" s="181"/>
      <c r="K500" s="181"/>
      <c r="L500" s="181"/>
      <c r="M500" s="180">
        <v>15607.88</v>
      </c>
      <c r="N500" s="222"/>
      <c r="O500" s="222"/>
      <c r="P500" s="219">
        <v>31215.74</v>
      </c>
      <c r="Q500" s="222"/>
      <c r="R500" s="222"/>
      <c r="S500" s="222"/>
      <c r="T500" s="222"/>
      <c r="U500" s="222"/>
      <c r="V500" s="219">
        <v>287809.17</v>
      </c>
      <c r="W500" s="219">
        <v>5400</v>
      </c>
      <c r="X500" s="222"/>
      <c r="Y500" s="222"/>
      <c r="Z500" s="222"/>
      <c r="AA500" s="219">
        <v>78039.360000000001</v>
      </c>
      <c r="AB500" s="222"/>
      <c r="AC500" s="222"/>
      <c r="AD500" s="222"/>
      <c r="AE500" s="222"/>
      <c r="AF500" s="222"/>
      <c r="AG500" s="219">
        <v>40501</v>
      </c>
      <c r="AH500" s="222"/>
      <c r="AI500" s="222"/>
      <c r="AJ500" s="219">
        <v>141298.60999999999</v>
      </c>
      <c r="AK500" s="222"/>
      <c r="AL500" s="219">
        <v>3000</v>
      </c>
      <c r="AM500" s="219">
        <v>52365.75</v>
      </c>
      <c r="AN500" s="222"/>
      <c r="AO500" s="222"/>
      <c r="AP500" s="222"/>
      <c r="AQ500" s="222"/>
      <c r="AR500" s="222"/>
      <c r="AS500" s="219">
        <v>7667.79</v>
      </c>
      <c r="AT500" s="219">
        <v>1192</v>
      </c>
      <c r="AU500" s="222"/>
      <c r="AV500" s="222"/>
      <c r="AW500" s="222"/>
      <c r="AX500" s="222"/>
      <c r="AY500" s="222"/>
      <c r="AZ500" s="222"/>
      <c r="BA500" s="219">
        <v>77073.070000000007</v>
      </c>
      <c r="BB500" s="219">
        <v>598559.06999999995</v>
      </c>
      <c r="BC500" s="219">
        <v>562108.17000000004</v>
      </c>
      <c r="BD500" s="219">
        <v>36450.9</v>
      </c>
      <c r="BE500" s="222"/>
      <c r="BF500" s="222"/>
      <c r="BG500" s="219">
        <v>159462.92000000001</v>
      </c>
      <c r="BH500" s="219">
        <v>77459.45</v>
      </c>
      <c r="BI500" s="219">
        <v>11562</v>
      </c>
      <c r="BJ500" s="219">
        <v>41618.449999999997</v>
      </c>
      <c r="BK500" s="219">
        <v>24279</v>
      </c>
      <c r="BL500" s="180">
        <v>247073.07</v>
      </c>
      <c r="BM500" s="180">
        <v>77073.070000000007</v>
      </c>
      <c r="BN500" s="181"/>
      <c r="BO500" s="181"/>
      <c r="BP500" s="180">
        <v>170000</v>
      </c>
      <c r="BQ500" s="181"/>
      <c r="BR500" s="181"/>
    </row>
    <row r="501" spans="1:70" ht="11.25" hidden="1" customHeight="1" outlineLevel="2" x14ac:dyDescent="0.2">
      <c r="A501" s="220" t="s">
        <v>656</v>
      </c>
      <c r="B501" s="221">
        <v>71</v>
      </c>
      <c r="C501" s="221">
        <v>568</v>
      </c>
      <c r="D501" s="219">
        <v>144557.4</v>
      </c>
      <c r="E501" s="219">
        <v>789466.22</v>
      </c>
      <c r="F501" s="180">
        <v>514697.45</v>
      </c>
      <c r="G501" s="181"/>
      <c r="H501" s="181"/>
      <c r="I501" s="181"/>
      <c r="J501" s="181"/>
      <c r="K501" s="181"/>
      <c r="L501" s="181"/>
      <c r="M501" s="181"/>
      <c r="N501" s="222"/>
      <c r="O501" s="222"/>
      <c r="P501" s="222"/>
      <c r="Q501" s="222"/>
      <c r="R501" s="222"/>
      <c r="S501" s="222"/>
      <c r="T501" s="222"/>
      <c r="U501" s="222"/>
      <c r="V501" s="222"/>
      <c r="W501" s="219">
        <v>4878.41</v>
      </c>
      <c r="X501" s="222"/>
      <c r="Y501" s="222"/>
      <c r="Z501" s="222"/>
      <c r="AA501" s="222"/>
      <c r="AB501" s="222"/>
      <c r="AC501" s="222"/>
      <c r="AD501" s="222"/>
      <c r="AE501" s="219">
        <v>128674.36</v>
      </c>
      <c r="AF501" s="222"/>
      <c r="AG501" s="219">
        <v>71216</v>
      </c>
      <c r="AH501" s="219">
        <v>70000</v>
      </c>
      <c r="AI501" s="222"/>
      <c r="AJ501" s="219">
        <v>138085.26</v>
      </c>
      <c r="AK501" s="219">
        <v>5000</v>
      </c>
      <c r="AL501" s="219">
        <v>5000</v>
      </c>
      <c r="AM501" s="219">
        <v>47751.97</v>
      </c>
      <c r="AN501" s="222"/>
      <c r="AO501" s="222"/>
      <c r="AP501" s="222"/>
      <c r="AQ501" s="222"/>
      <c r="AR501" s="222"/>
      <c r="AS501" s="219">
        <v>7194.67</v>
      </c>
      <c r="AT501" s="219">
        <v>1192</v>
      </c>
      <c r="AU501" s="222"/>
      <c r="AV501" s="222"/>
      <c r="AW501" s="222"/>
      <c r="AX501" s="222"/>
      <c r="AY501" s="222"/>
      <c r="AZ501" s="222"/>
      <c r="BA501" s="219">
        <v>71946.62</v>
      </c>
      <c r="BB501" s="219">
        <v>686071.39</v>
      </c>
      <c r="BC501" s="219">
        <v>616071.39</v>
      </c>
      <c r="BD501" s="219">
        <v>70000</v>
      </c>
      <c r="BE501" s="222"/>
      <c r="BF501" s="222"/>
      <c r="BG501" s="219">
        <v>109866.97</v>
      </c>
      <c r="BH501" s="219">
        <v>73356.37</v>
      </c>
      <c r="BI501" s="219">
        <v>11842</v>
      </c>
      <c r="BJ501" s="219">
        <v>38850.370000000003</v>
      </c>
      <c r="BK501" s="219">
        <v>22664</v>
      </c>
      <c r="BL501" s="180">
        <v>241946.62</v>
      </c>
      <c r="BM501" s="180">
        <v>71946.62</v>
      </c>
      <c r="BN501" s="181"/>
      <c r="BO501" s="181"/>
      <c r="BP501" s="180">
        <v>170000</v>
      </c>
      <c r="BQ501" s="181"/>
      <c r="BR501" s="181"/>
    </row>
    <row r="502" spans="1:70" ht="11.25" hidden="1" customHeight="1" outlineLevel="2" x14ac:dyDescent="0.2">
      <c r="A502" s="220" t="s">
        <v>657</v>
      </c>
      <c r="B502" s="221">
        <v>76</v>
      </c>
      <c r="C502" s="221">
        <v>608</v>
      </c>
      <c r="D502" s="219">
        <v>55469.57</v>
      </c>
      <c r="E502" s="219">
        <v>337482.55</v>
      </c>
      <c r="F502" s="181"/>
      <c r="G502" s="180">
        <v>198864.64000000001</v>
      </c>
      <c r="H502" s="181"/>
      <c r="I502" s="181"/>
      <c r="J502" s="181"/>
      <c r="K502" s="181"/>
      <c r="L502" s="181"/>
      <c r="M502" s="180">
        <v>19886.46</v>
      </c>
      <c r="N502" s="222"/>
      <c r="O502" s="222"/>
      <c r="P502" s="219">
        <v>19886.46</v>
      </c>
      <c r="Q502" s="222"/>
      <c r="R502" s="222"/>
      <c r="S502" s="222"/>
      <c r="T502" s="222"/>
      <c r="U502" s="222"/>
      <c r="V502" s="219">
        <v>17122.240000000002</v>
      </c>
      <c r="W502" s="219">
        <v>5185.59</v>
      </c>
      <c r="X502" s="222"/>
      <c r="Y502" s="222"/>
      <c r="Z502" s="222"/>
      <c r="AA502" s="219">
        <v>49716.160000000003</v>
      </c>
      <c r="AB502" s="222"/>
      <c r="AC502" s="222"/>
      <c r="AD502" s="222"/>
      <c r="AE502" s="222"/>
      <c r="AF502" s="222"/>
      <c r="AG502" s="219">
        <v>26821</v>
      </c>
      <c r="AH502" s="222"/>
      <c r="AI502" s="222"/>
      <c r="AJ502" s="219">
        <v>60969.13</v>
      </c>
      <c r="AK502" s="219">
        <v>3000</v>
      </c>
      <c r="AL502" s="219">
        <v>3000</v>
      </c>
      <c r="AM502" s="219">
        <v>13373.43</v>
      </c>
      <c r="AN502" s="222"/>
      <c r="AO502" s="222"/>
      <c r="AP502" s="222"/>
      <c r="AQ502" s="222"/>
      <c r="AR502" s="222"/>
      <c r="AS502" s="219">
        <v>3327.72</v>
      </c>
      <c r="AT502" s="219">
        <v>1192</v>
      </c>
      <c r="AU502" s="219">
        <v>2161.7399999999998</v>
      </c>
      <c r="AV502" s="222"/>
      <c r="AW502" s="222"/>
      <c r="AX502" s="222"/>
      <c r="AY502" s="222"/>
      <c r="AZ502" s="219">
        <v>1165.98</v>
      </c>
      <c r="BA502" s="219">
        <v>33748.26</v>
      </c>
      <c r="BB502" s="219">
        <v>263057.26</v>
      </c>
      <c r="BC502" s="219">
        <v>238918.36</v>
      </c>
      <c r="BD502" s="219">
        <v>24138.9</v>
      </c>
      <c r="BE502" s="222"/>
      <c r="BF502" s="222"/>
      <c r="BG502" s="219">
        <v>68925.73</v>
      </c>
      <c r="BH502" s="219">
        <v>33916.75</v>
      </c>
      <c r="BI502" s="219">
        <v>5062</v>
      </c>
      <c r="BJ502" s="219">
        <v>18223.75</v>
      </c>
      <c r="BK502" s="219">
        <v>10631</v>
      </c>
      <c r="BL502" s="180">
        <v>203748.26</v>
      </c>
      <c r="BM502" s="180">
        <v>33748.26</v>
      </c>
      <c r="BN502" s="181"/>
      <c r="BO502" s="181"/>
      <c r="BP502" s="180">
        <v>170000</v>
      </c>
      <c r="BQ502" s="181"/>
      <c r="BR502" s="181"/>
    </row>
    <row r="503" spans="1:70" ht="11.25" hidden="1" customHeight="1" outlineLevel="2" x14ac:dyDescent="0.2">
      <c r="A503" s="220" t="s">
        <v>658</v>
      </c>
      <c r="B503" s="221">
        <v>75</v>
      </c>
      <c r="C503" s="221">
        <v>600</v>
      </c>
      <c r="D503" s="219">
        <v>81254.19</v>
      </c>
      <c r="E503" s="219">
        <v>556765.38</v>
      </c>
      <c r="F503" s="181"/>
      <c r="G503" s="180">
        <v>252888</v>
      </c>
      <c r="H503" s="181"/>
      <c r="I503" s="181"/>
      <c r="J503" s="180">
        <v>21117.31</v>
      </c>
      <c r="K503" s="181"/>
      <c r="L503" s="181"/>
      <c r="M503" s="180">
        <v>12644.4</v>
      </c>
      <c r="N503" s="222"/>
      <c r="O503" s="222"/>
      <c r="P503" s="219">
        <v>25288.799999999999</v>
      </c>
      <c r="Q503" s="222"/>
      <c r="R503" s="222"/>
      <c r="S503" s="222"/>
      <c r="T503" s="222"/>
      <c r="U503" s="222"/>
      <c r="V503" s="219">
        <v>141895.46</v>
      </c>
      <c r="W503" s="219">
        <v>5148.41</v>
      </c>
      <c r="X503" s="222"/>
      <c r="Y503" s="222"/>
      <c r="Z503" s="222"/>
      <c r="AA503" s="219">
        <v>63222</v>
      </c>
      <c r="AB503" s="222"/>
      <c r="AC503" s="222"/>
      <c r="AD503" s="222"/>
      <c r="AE503" s="222"/>
      <c r="AF503" s="222"/>
      <c r="AG503" s="219">
        <v>34561</v>
      </c>
      <c r="AH503" s="222"/>
      <c r="AI503" s="222"/>
      <c r="AJ503" s="219">
        <v>134139.79999999999</v>
      </c>
      <c r="AK503" s="219">
        <v>5000</v>
      </c>
      <c r="AL503" s="222"/>
      <c r="AM503" s="219">
        <v>33108.89</v>
      </c>
      <c r="AN503" s="222"/>
      <c r="AO503" s="222"/>
      <c r="AP503" s="222"/>
      <c r="AQ503" s="222"/>
      <c r="AR503" s="222"/>
      <c r="AS503" s="219">
        <v>5322.76</v>
      </c>
      <c r="AT503" s="219">
        <v>1192</v>
      </c>
      <c r="AU503" s="222"/>
      <c r="AV503" s="222"/>
      <c r="AW503" s="222"/>
      <c r="AX503" s="219">
        <v>24684.69</v>
      </c>
      <c r="AY503" s="219">
        <v>9154.92</v>
      </c>
      <c r="AZ503" s="222"/>
      <c r="BA503" s="219">
        <v>55676.54</v>
      </c>
      <c r="BB503" s="219">
        <v>403773.04</v>
      </c>
      <c r="BC503" s="219">
        <v>372668.14</v>
      </c>
      <c r="BD503" s="219">
        <v>31104.9</v>
      </c>
      <c r="BE503" s="222"/>
      <c r="BF503" s="222"/>
      <c r="BG503" s="219">
        <v>100106.73</v>
      </c>
      <c r="BH503" s="219">
        <v>55954.44</v>
      </c>
      <c r="BI503" s="219">
        <v>8351</v>
      </c>
      <c r="BJ503" s="219">
        <v>30065.439999999999</v>
      </c>
      <c r="BK503" s="219">
        <v>17538</v>
      </c>
      <c r="BL503" s="180">
        <v>225676.54</v>
      </c>
      <c r="BM503" s="180">
        <v>55676.54</v>
      </c>
      <c r="BN503" s="181"/>
      <c r="BO503" s="181"/>
      <c r="BP503" s="180">
        <v>170000</v>
      </c>
      <c r="BQ503" s="181"/>
      <c r="BR503" s="181"/>
    </row>
    <row r="504" spans="1:70" ht="11.25" hidden="1" customHeight="1" outlineLevel="2" x14ac:dyDescent="0.2">
      <c r="A504" s="220" t="s">
        <v>659</v>
      </c>
      <c r="B504" s="222"/>
      <c r="C504" s="222"/>
      <c r="D504" s="219">
        <v>-5961.93</v>
      </c>
      <c r="E504" s="222"/>
      <c r="F504" s="181"/>
      <c r="G504" s="181"/>
      <c r="H504" s="181"/>
      <c r="I504" s="181"/>
      <c r="J504" s="181"/>
      <c r="K504" s="181"/>
      <c r="L504" s="181"/>
      <c r="M504" s="181"/>
      <c r="N504" s="222"/>
      <c r="O504" s="222"/>
      <c r="P504" s="222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222"/>
      <c r="AD504" s="222"/>
      <c r="AE504" s="222"/>
      <c r="AF504" s="222"/>
      <c r="AG504" s="222"/>
      <c r="AH504" s="222"/>
      <c r="AI504" s="222"/>
      <c r="AJ504" s="222"/>
      <c r="AK504" s="222"/>
      <c r="AL504" s="222"/>
      <c r="AM504" s="222"/>
      <c r="AN504" s="222"/>
      <c r="AO504" s="222"/>
      <c r="AP504" s="222"/>
      <c r="AQ504" s="222"/>
      <c r="AR504" s="222"/>
      <c r="AS504" s="222"/>
      <c r="AT504" s="222"/>
      <c r="AU504" s="222"/>
      <c r="AV504" s="222"/>
      <c r="AW504" s="222"/>
      <c r="AX504" s="222"/>
      <c r="AY504" s="222"/>
      <c r="AZ504" s="222"/>
      <c r="BA504" s="222"/>
      <c r="BB504" s="222"/>
      <c r="BC504" s="222"/>
      <c r="BD504" s="222"/>
      <c r="BE504" s="222"/>
      <c r="BF504" s="222"/>
      <c r="BG504" s="219">
        <v>-5961.93</v>
      </c>
      <c r="BH504" s="222"/>
      <c r="BI504" s="222"/>
      <c r="BJ504" s="222"/>
      <c r="BK504" s="222"/>
      <c r="BL504" s="181"/>
      <c r="BM504" s="181"/>
      <c r="BN504" s="181"/>
      <c r="BO504" s="181"/>
      <c r="BP504" s="181"/>
      <c r="BQ504" s="181"/>
      <c r="BR504" s="181"/>
    </row>
    <row r="505" spans="1:70" ht="11.25" hidden="1" customHeight="1" outlineLevel="2" x14ac:dyDescent="0.2">
      <c r="A505" s="220" t="s">
        <v>660</v>
      </c>
      <c r="B505" s="221">
        <v>79</v>
      </c>
      <c r="C505" s="221">
        <v>632</v>
      </c>
      <c r="D505" s="219">
        <v>73700.84</v>
      </c>
      <c r="E505" s="219">
        <v>538617.77</v>
      </c>
      <c r="F505" s="181"/>
      <c r="G505" s="180">
        <v>234288.72</v>
      </c>
      <c r="H505" s="181"/>
      <c r="I505" s="181"/>
      <c r="J505" s="180">
        <v>31712</v>
      </c>
      <c r="K505" s="181"/>
      <c r="L505" s="181"/>
      <c r="M505" s="180">
        <v>11714.44</v>
      </c>
      <c r="N505" s="222"/>
      <c r="O505" s="222"/>
      <c r="P505" s="219">
        <v>23428.880000000001</v>
      </c>
      <c r="Q505" s="222"/>
      <c r="R505" s="222"/>
      <c r="S505" s="222"/>
      <c r="T505" s="222"/>
      <c r="U505" s="222"/>
      <c r="V505" s="219">
        <v>143103.54999999999</v>
      </c>
      <c r="W505" s="219">
        <v>5400</v>
      </c>
      <c r="X505" s="222"/>
      <c r="Y505" s="222"/>
      <c r="Z505" s="222"/>
      <c r="AA505" s="219">
        <v>58572.18</v>
      </c>
      <c r="AB505" s="222"/>
      <c r="AC505" s="222"/>
      <c r="AD505" s="222"/>
      <c r="AE505" s="222"/>
      <c r="AF505" s="222"/>
      <c r="AG505" s="219">
        <v>30398</v>
      </c>
      <c r="AH505" s="222"/>
      <c r="AI505" s="222"/>
      <c r="AJ505" s="219">
        <v>126886.05</v>
      </c>
      <c r="AK505" s="219">
        <v>5000</v>
      </c>
      <c r="AL505" s="219">
        <v>3000</v>
      </c>
      <c r="AM505" s="219">
        <v>31475.599999999999</v>
      </c>
      <c r="AN505" s="222"/>
      <c r="AO505" s="222"/>
      <c r="AP505" s="222"/>
      <c r="AQ505" s="222"/>
      <c r="AR505" s="222"/>
      <c r="AS505" s="219">
        <v>5039.41</v>
      </c>
      <c r="AT505" s="219">
        <v>1192</v>
      </c>
      <c r="AU505" s="222"/>
      <c r="AV505" s="222"/>
      <c r="AW505" s="222"/>
      <c r="AX505" s="219">
        <v>27317.26</v>
      </c>
      <c r="AY505" s="222"/>
      <c r="AZ505" s="222"/>
      <c r="BA505" s="219">
        <v>53861.78</v>
      </c>
      <c r="BB505" s="219">
        <v>380661.45</v>
      </c>
      <c r="BC505" s="219">
        <v>353303.25</v>
      </c>
      <c r="BD505" s="219">
        <v>27358.2</v>
      </c>
      <c r="BE505" s="222"/>
      <c r="BF505" s="222"/>
      <c r="BG505" s="219">
        <v>104771.11</v>
      </c>
      <c r="BH505" s="219">
        <v>54130.81</v>
      </c>
      <c r="BI505" s="219">
        <v>8079</v>
      </c>
      <c r="BJ505" s="219">
        <v>29085.81</v>
      </c>
      <c r="BK505" s="219">
        <v>16966</v>
      </c>
      <c r="BL505" s="180">
        <v>223861.78</v>
      </c>
      <c r="BM505" s="180">
        <v>53861.78</v>
      </c>
      <c r="BN505" s="181"/>
      <c r="BO505" s="181"/>
      <c r="BP505" s="180">
        <v>170000</v>
      </c>
      <c r="BQ505" s="181"/>
      <c r="BR505" s="181"/>
    </row>
    <row r="506" spans="1:70" ht="11.25" hidden="1" customHeight="1" outlineLevel="2" x14ac:dyDescent="0.2">
      <c r="A506" s="220" t="s">
        <v>661</v>
      </c>
      <c r="B506" s="222"/>
      <c r="C506" s="222"/>
      <c r="D506" s="219">
        <v>-2058.8000000000002</v>
      </c>
      <c r="E506" s="222"/>
      <c r="F506" s="181"/>
      <c r="G506" s="181"/>
      <c r="H506" s="181"/>
      <c r="I506" s="181"/>
      <c r="J506" s="181"/>
      <c r="K506" s="181"/>
      <c r="L506" s="181"/>
      <c r="M506" s="181"/>
      <c r="N506" s="222"/>
      <c r="O506" s="222"/>
      <c r="P506" s="222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  <c r="AA506" s="222"/>
      <c r="AB506" s="222"/>
      <c r="AC506" s="222"/>
      <c r="AD506" s="222"/>
      <c r="AE506" s="222"/>
      <c r="AF506" s="222"/>
      <c r="AG506" s="222"/>
      <c r="AH506" s="222"/>
      <c r="AI506" s="222"/>
      <c r="AJ506" s="222"/>
      <c r="AK506" s="222"/>
      <c r="AL506" s="222"/>
      <c r="AM506" s="222"/>
      <c r="AN506" s="222"/>
      <c r="AO506" s="222"/>
      <c r="AP506" s="222"/>
      <c r="AQ506" s="222"/>
      <c r="AR506" s="222"/>
      <c r="AS506" s="222"/>
      <c r="AT506" s="222"/>
      <c r="AU506" s="222"/>
      <c r="AV506" s="222"/>
      <c r="AW506" s="222"/>
      <c r="AX506" s="222"/>
      <c r="AY506" s="222"/>
      <c r="AZ506" s="222"/>
      <c r="BA506" s="222"/>
      <c r="BB506" s="222"/>
      <c r="BC506" s="222"/>
      <c r="BD506" s="222"/>
      <c r="BE506" s="222"/>
      <c r="BF506" s="222"/>
      <c r="BG506" s="219">
        <v>-2058.8000000000002</v>
      </c>
      <c r="BH506" s="222"/>
      <c r="BI506" s="222"/>
      <c r="BJ506" s="222"/>
      <c r="BK506" s="222"/>
      <c r="BL506" s="181"/>
      <c r="BM506" s="181"/>
      <c r="BN506" s="181"/>
      <c r="BO506" s="181"/>
      <c r="BP506" s="181"/>
      <c r="BQ506" s="181"/>
      <c r="BR506" s="181"/>
    </row>
    <row r="507" spans="1:70" ht="11.25" hidden="1" customHeight="1" outlineLevel="2" x14ac:dyDescent="0.2">
      <c r="A507" s="220" t="s">
        <v>662</v>
      </c>
      <c r="B507" s="221">
        <v>79</v>
      </c>
      <c r="C507" s="221">
        <v>632</v>
      </c>
      <c r="D507" s="219">
        <v>119137.82</v>
      </c>
      <c r="E507" s="219">
        <v>756422.32</v>
      </c>
      <c r="F507" s="181"/>
      <c r="G507" s="180">
        <v>209422.07999999999</v>
      </c>
      <c r="H507" s="181"/>
      <c r="I507" s="181"/>
      <c r="J507" s="181"/>
      <c r="K507" s="181"/>
      <c r="L507" s="181"/>
      <c r="M507" s="180">
        <v>10471.11</v>
      </c>
      <c r="N507" s="222"/>
      <c r="O507" s="222"/>
      <c r="P507" s="219">
        <v>20942.21</v>
      </c>
      <c r="Q507" s="222"/>
      <c r="R507" s="219">
        <v>156460.32</v>
      </c>
      <c r="S507" s="219">
        <v>69537.919999999998</v>
      </c>
      <c r="T507" s="222"/>
      <c r="U507" s="222"/>
      <c r="V507" s="219">
        <v>193087.16</v>
      </c>
      <c r="W507" s="219">
        <v>3645</v>
      </c>
      <c r="X507" s="222"/>
      <c r="Y507" s="222"/>
      <c r="Z507" s="222"/>
      <c r="AA507" s="219">
        <v>52355.519999999997</v>
      </c>
      <c r="AB507" s="222"/>
      <c r="AC507" s="222"/>
      <c r="AD507" s="222"/>
      <c r="AE507" s="222"/>
      <c r="AF507" s="222"/>
      <c r="AG507" s="219">
        <v>40501</v>
      </c>
      <c r="AH507" s="222"/>
      <c r="AI507" s="222"/>
      <c r="AJ507" s="219">
        <v>169492.81</v>
      </c>
      <c r="AK507" s="219">
        <v>5000</v>
      </c>
      <c r="AL507" s="219">
        <v>3000</v>
      </c>
      <c r="AM507" s="219">
        <v>51078.01</v>
      </c>
      <c r="AN507" s="222"/>
      <c r="AO507" s="222"/>
      <c r="AP507" s="222"/>
      <c r="AQ507" s="222"/>
      <c r="AR507" s="222"/>
      <c r="AS507" s="219">
        <v>6856.98</v>
      </c>
      <c r="AT507" s="219">
        <v>1192</v>
      </c>
      <c r="AU507" s="222"/>
      <c r="AV507" s="222"/>
      <c r="AW507" s="222"/>
      <c r="AX507" s="219">
        <v>26723.58</v>
      </c>
      <c r="AY507" s="222"/>
      <c r="AZ507" s="222"/>
      <c r="BA507" s="219">
        <v>75642.240000000005</v>
      </c>
      <c r="BB507" s="219">
        <v>552063.84</v>
      </c>
      <c r="BC507" s="219">
        <v>329612.94</v>
      </c>
      <c r="BD507" s="219">
        <v>222450.9</v>
      </c>
      <c r="BE507" s="222"/>
      <c r="BF507" s="222"/>
      <c r="BG507" s="219">
        <v>154003.49</v>
      </c>
      <c r="BH507" s="219">
        <v>76021.100000000006</v>
      </c>
      <c r="BI507" s="219">
        <v>11347</v>
      </c>
      <c r="BJ507" s="219">
        <v>40846.1</v>
      </c>
      <c r="BK507" s="219">
        <v>23828</v>
      </c>
      <c r="BL507" s="180">
        <v>245642.23999999999</v>
      </c>
      <c r="BM507" s="180">
        <v>75642.240000000005</v>
      </c>
      <c r="BN507" s="181"/>
      <c r="BO507" s="181"/>
      <c r="BP507" s="180">
        <v>170000</v>
      </c>
      <c r="BQ507" s="181"/>
      <c r="BR507" s="181"/>
    </row>
    <row r="508" spans="1:70" ht="11.25" hidden="1" customHeight="1" outlineLevel="2" x14ac:dyDescent="0.2">
      <c r="A508" s="220" t="s">
        <v>1118</v>
      </c>
      <c r="B508" s="222"/>
      <c r="C508" s="222"/>
      <c r="D508" s="219">
        <v>-3559.93</v>
      </c>
      <c r="E508" s="222"/>
      <c r="F508" s="181"/>
      <c r="G508" s="181"/>
      <c r="H508" s="181"/>
      <c r="I508" s="181"/>
      <c r="J508" s="181"/>
      <c r="K508" s="181"/>
      <c r="L508" s="181"/>
      <c r="M508" s="181"/>
      <c r="N508" s="222"/>
      <c r="O508" s="222"/>
      <c r="P508" s="222"/>
      <c r="Q508" s="222"/>
      <c r="R508" s="222"/>
      <c r="S508" s="222"/>
      <c r="T508" s="222"/>
      <c r="U508" s="222"/>
      <c r="V508" s="222"/>
      <c r="W508" s="222"/>
      <c r="X508" s="222"/>
      <c r="Y508" s="222"/>
      <c r="Z508" s="222"/>
      <c r="AA508" s="222"/>
      <c r="AB508" s="222"/>
      <c r="AC508" s="222"/>
      <c r="AD508" s="222"/>
      <c r="AE508" s="222"/>
      <c r="AF508" s="222"/>
      <c r="AG508" s="222"/>
      <c r="AH508" s="222"/>
      <c r="AI508" s="222"/>
      <c r="AJ508" s="222"/>
      <c r="AK508" s="222"/>
      <c r="AL508" s="222"/>
      <c r="AM508" s="222"/>
      <c r="AN508" s="222"/>
      <c r="AO508" s="222"/>
      <c r="AP508" s="222"/>
      <c r="AQ508" s="222"/>
      <c r="AR508" s="222"/>
      <c r="AS508" s="222"/>
      <c r="AT508" s="222"/>
      <c r="AU508" s="222"/>
      <c r="AV508" s="222"/>
      <c r="AW508" s="222"/>
      <c r="AX508" s="222"/>
      <c r="AY508" s="222"/>
      <c r="AZ508" s="222"/>
      <c r="BA508" s="222"/>
      <c r="BB508" s="222"/>
      <c r="BC508" s="222"/>
      <c r="BD508" s="222"/>
      <c r="BE508" s="222"/>
      <c r="BF508" s="222"/>
      <c r="BG508" s="219">
        <v>-3559.93</v>
      </c>
      <c r="BH508" s="222"/>
      <c r="BI508" s="222"/>
      <c r="BJ508" s="222"/>
      <c r="BK508" s="222"/>
      <c r="BL508" s="181"/>
      <c r="BM508" s="181"/>
      <c r="BN508" s="181"/>
      <c r="BO508" s="181"/>
      <c r="BP508" s="181"/>
      <c r="BQ508" s="181"/>
      <c r="BR508" s="181"/>
    </row>
    <row r="509" spans="1:70" ht="11.25" hidden="1" customHeight="1" outlineLevel="2" x14ac:dyDescent="0.2">
      <c r="A509" s="220" t="s">
        <v>663</v>
      </c>
      <c r="B509" s="221">
        <v>15</v>
      </c>
      <c r="C509" s="221">
        <v>120</v>
      </c>
      <c r="D509" s="219">
        <v>131815.65</v>
      </c>
      <c r="E509" s="219">
        <v>397521.25</v>
      </c>
      <c r="F509" s="181"/>
      <c r="G509" s="180">
        <v>59270.400000000001</v>
      </c>
      <c r="H509" s="181"/>
      <c r="I509" s="181"/>
      <c r="J509" s="180">
        <v>5946</v>
      </c>
      <c r="K509" s="181"/>
      <c r="L509" s="181"/>
      <c r="M509" s="180">
        <v>2963.52</v>
      </c>
      <c r="N509" s="222"/>
      <c r="O509" s="222"/>
      <c r="P509" s="219">
        <v>5927.04</v>
      </c>
      <c r="Q509" s="222"/>
      <c r="R509" s="222"/>
      <c r="S509" s="222"/>
      <c r="T509" s="222"/>
      <c r="U509" s="222"/>
      <c r="V509" s="219">
        <v>54647.31</v>
      </c>
      <c r="W509" s="219">
        <v>1012.5</v>
      </c>
      <c r="X509" s="222"/>
      <c r="Y509" s="222"/>
      <c r="Z509" s="222"/>
      <c r="AA509" s="219">
        <v>14817.6</v>
      </c>
      <c r="AB509" s="219">
        <v>252936.88</v>
      </c>
      <c r="AC509" s="222"/>
      <c r="AD509" s="222"/>
      <c r="AE509" s="222"/>
      <c r="AF509" s="222"/>
      <c r="AG509" s="222"/>
      <c r="AH509" s="222"/>
      <c r="AI509" s="222"/>
      <c r="AJ509" s="219">
        <v>72874.52</v>
      </c>
      <c r="AK509" s="222"/>
      <c r="AL509" s="222"/>
      <c r="AM509" s="219">
        <v>31526.91</v>
      </c>
      <c r="AN509" s="222"/>
      <c r="AO509" s="222"/>
      <c r="AP509" s="222"/>
      <c r="AQ509" s="222"/>
      <c r="AR509" s="222"/>
      <c r="AS509" s="219">
        <v>1297.48</v>
      </c>
      <c r="AT509" s="221">
        <v>298</v>
      </c>
      <c r="AU509" s="222"/>
      <c r="AV509" s="222"/>
      <c r="AW509" s="222"/>
      <c r="AX509" s="222"/>
      <c r="AY509" s="222"/>
      <c r="AZ509" s="222"/>
      <c r="BA509" s="219">
        <v>39752.129999999997</v>
      </c>
      <c r="BB509" s="219">
        <v>456462.38</v>
      </c>
      <c r="BC509" s="219">
        <v>131815.65</v>
      </c>
      <c r="BD509" s="219">
        <v>324646.73</v>
      </c>
      <c r="BE509" s="222"/>
      <c r="BF509" s="222"/>
      <c r="BG509" s="222"/>
      <c r="BH509" s="219">
        <v>39951.07</v>
      </c>
      <c r="BI509" s="219">
        <v>5963</v>
      </c>
      <c r="BJ509" s="219">
        <v>23575.07</v>
      </c>
      <c r="BK509" s="219">
        <v>10413</v>
      </c>
      <c r="BL509" s="180">
        <v>82252.13</v>
      </c>
      <c r="BM509" s="180">
        <v>39752.129999999997</v>
      </c>
      <c r="BN509" s="181"/>
      <c r="BO509" s="181"/>
      <c r="BP509" s="180">
        <v>42500</v>
      </c>
      <c r="BQ509" s="181"/>
      <c r="BR509" s="181"/>
    </row>
    <row r="510" spans="1:70" ht="11.25" hidden="1" customHeight="1" outlineLevel="2" x14ac:dyDescent="0.2">
      <c r="A510" s="220" t="s">
        <v>1119</v>
      </c>
      <c r="B510" s="222"/>
      <c r="C510" s="222"/>
      <c r="D510" s="219">
        <v>124468.02</v>
      </c>
      <c r="E510" s="219">
        <v>200061.75</v>
      </c>
      <c r="F510" s="181"/>
      <c r="G510" s="181"/>
      <c r="H510" s="181"/>
      <c r="I510" s="181"/>
      <c r="J510" s="181"/>
      <c r="K510" s="181"/>
      <c r="L510" s="181"/>
      <c r="M510" s="181"/>
      <c r="N510" s="222"/>
      <c r="O510" s="222"/>
      <c r="P510" s="222"/>
      <c r="Q510" s="222"/>
      <c r="R510" s="222"/>
      <c r="S510" s="222"/>
      <c r="T510" s="222"/>
      <c r="U510" s="222"/>
      <c r="V510" s="222"/>
      <c r="W510" s="222"/>
      <c r="X510" s="222"/>
      <c r="Y510" s="222"/>
      <c r="Z510" s="222"/>
      <c r="AA510" s="222"/>
      <c r="AB510" s="219">
        <v>200061.75</v>
      </c>
      <c r="AC510" s="222"/>
      <c r="AD510" s="222"/>
      <c r="AE510" s="222"/>
      <c r="AF510" s="222"/>
      <c r="AG510" s="222"/>
      <c r="AH510" s="222"/>
      <c r="AI510" s="222"/>
      <c r="AJ510" s="219">
        <v>17177.78</v>
      </c>
      <c r="AK510" s="222"/>
      <c r="AL510" s="222"/>
      <c r="AM510" s="219">
        <v>15756.18</v>
      </c>
      <c r="AN510" s="222"/>
      <c r="AO510" s="222"/>
      <c r="AP510" s="222"/>
      <c r="AQ510" s="222"/>
      <c r="AR510" s="222"/>
      <c r="AS510" s="222"/>
      <c r="AT510" s="222"/>
      <c r="AU510" s="222"/>
      <c r="AV510" s="222"/>
      <c r="AW510" s="222"/>
      <c r="AX510" s="219">
        <v>1421.6</v>
      </c>
      <c r="AY510" s="222"/>
      <c r="AZ510" s="222"/>
      <c r="BA510" s="222"/>
      <c r="BB510" s="219">
        <v>307351.99</v>
      </c>
      <c r="BC510" s="219">
        <v>124468.02</v>
      </c>
      <c r="BD510" s="219">
        <v>182883.97</v>
      </c>
      <c r="BE510" s="222"/>
      <c r="BF510" s="222"/>
      <c r="BG510" s="222"/>
      <c r="BH510" s="219">
        <v>19005.87</v>
      </c>
      <c r="BI510" s="222"/>
      <c r="BJ510" s="219">
        <v>19005.87</v>
      </c>
      <c r="BK510" s="222"/>
      <c r="BL510" s="180">
        <v>42500</v>
      </c>
      <c r="BM510" s="181"/>
      <c r="BN510" s="181"/>
      <c r="BO510" s="181"/>
      <c r="BP510" s="180">
        <v>42500</v>
      </c>
      <c r="BQ510" s="181"/>
      <c r="BR510" s="181"/>
    </row>
    <row r="511" spans="1:70" ht="11.25" hidden="1" customHeight="1" outlineLevel="2" x14ac:dyDescent="0.2">
      <c r="A511" s="220" t="s">
        <v>412</v>
      </c>
      <c r="B511" s="221">
        <v>74</v>
      </c>
      <c r="C511" s="221">
        <v>592</v>
      </c>
      <c r="D511" s="219">
        <v>66090.64</v>
      </c>
      <c r="E511" s="219">
        <v>373225.16</v>
      </c>
      <c r="F511" s="181"/>
      <c r="G511" s="180">
        <v>193631.35999999999</v>
      </c>
      <c r="H511" s="181"/>
      <c r="I511" s="181"/>
      <c r="J511" s="181"/>
      <c r="K511" s="181"/>
      <c r="L511" s="181"/>
      <c r="M511" s="180">
        <v>9681.56</v>
      </c>
      <c r="N511" s="219">
        <v>21822.3</v>
      </c>
      <c r="O511" s="222"/>
      <c r="P511" s="219">
        <v>19363.14</v>
      </c>
      <c r="Q511" s="222"/>
      <c r="R511" s="222"/>
      <c r="S511" s="222"/>
      <c r="T511" s="222"/>
      <c r="U511" s="222"/>
      <c r="V511" s="219">
        <v>75225.78</v>
      </c>
      <c r="W511" s="219">
        <v>5093.18</v>
      </c>
      <c r="X511" s="222"/>
      <c r="Y511" s="222"/>
      <c r="Z511" s="222"/>
      <c r="AA511" s="219">
        <v>48407.839999999997</v>
      </c>
      <c r="AB511" s="222"/>
      <c r="AC511" s="222"/>
      <c r="AD511" s="222"/>
      <c r="AE511" s="222"/>
      <c r="AF511" s="222"/>
      <c r="AG511" s="222"/>
      <c r="AH511" s="222"/>
      <c r="AI511" s="222"/>
      <c r="AJ511" s="219">
        <v>61912.78</v>
      </c>
      <c r="AK511" s="219">
        <v>5000</v>
      </c>
      <c r="AL511" s="219">
        <v>3000</v>
      </c>
      <c r="AM511" s="219">
        <v>16590.27</v>
      </c>
      <c r="AN511" s="222"/>
      <c r="AO511" s="222"/>
      <c r="AP511" s="222"/>
      <c r="AQ511" s="222"/>
      <c r="AR511" s="222"/>
      <c r="AS511" s="222"/>
      <c r="AT511" s="222"/>
      <c r="AU511" s="222"/>
      <c r="AV511" s="222"/>
      <c r="AW511" s="222"/>
      <c r="AX511" s="222"/>
      <c r="AY511" s="222"/>
      <c r="AZ511" s="222"/>
      <c r="BA511" s="219">
        <v>37322.51</v>
      </c>
      <c r="BB511" s="219">
        <v>293190.3</v>
      </c>
      <c r="BC511" s="219">
        <v>293190.3</v>
      </c>
      <c r="BD511" s="222"/>
      <c r="BE511" s="222"/>
      <c r="BF511" s="222"/>
      <c r="BG511" s="219">
        <v>84212.72</v>
      </c>
      <c r="BH511" s="219">
        <v>37508.76</v>
      </c>
      <c r="BI511" s="219">
        <v>5598</v>
      </c>
      <c r="BJ511" s="219">
        <v>20153.759999999998</v>
      </c>
      <c r="BK511" s="219">
        <v>11757</v>
      </c>
      <c r="BL511" s="180">
        <v>207322.51</v>
      </c>
      <c r="BM511" s="180">
        <v>37322.51</v>
      </c>
      <c r="BN511" s="181"/>
      <c r="BO511" s="181"/>
      <c r="BP511" s="180">
        <v>170000</v>
      </c>
      <c r="BQ511" s="181"/>
      <c r="BR511" s="181"/>
    </row>
    <row r="512" spans="1:70" ht="11.25" hidden="1" customHeight="1" outlineLevel="2" x14ac:dyDescent="0.2">
      <c r="A512" s="220" t="s">
        <v>664</v>
      </c>
      <c r="B512" s="221">
        <v>73</v>
      </c>
      <c r="C512" s="221">
        <v>584</v>
      </c>
      <c r="D512" s="219">
        <v>87347.26</v>
      </c>
      <c r="E512" s="219">
        <v>563091.21</v>
      </c>
      <c r="F512" s="181"/>
      <c r="G512" s="180">
        <v>288449.28000000003</v>
      </c>
      <c r="H512" s="181"/>
      <c r="I512" s="181"/>
      <c r="J512" s="181"/>
      <c r="K512" s="181"/>
      <c r="L512" s="181"/>
      <c r="M512" s="180">
        <v>14422.47</v>
      </c>
      <c r="N512" s="222"/>
      <c r="O512" s="222"/>
      <c r="P512" s="219">
        <v>28844.92</v>
      </c>
      <c r="Q512" s="222"/>
      <c r="R512" s="222"/>
      <c r="S512" s="222"/>
      <c r="T512" s="222"/>
      <c r="U512" s="222"/>
      <c r="V512" s="219">
        <v>113735.54</v>
      </c>
      <c r="W512" s="219">
        <v>5025.68</v>
      </c>
      <c r="X512" s="222"/>
      <c r="Y512" s="222"/>
      <c r="Z512" s="222"/>
      <c r="AA512" s="219">
        <v>72112.320000000007</v>
      </c>
      <c r="AB512" s="222"/>
      <c r="AC512" s="222"/>
      <c r="AD512" s="222"/>
      <c r="AE512" s="222"/>
      <c r="AF512" s="222"/>
      <c r="AG512" s="219">
        <v>40501</v>
      </c>
      <c r="AH512" s="222"/>
      <c r="AI512" s="222"/>
      <c r="AJ512" s="219">
        <v>143927.04999999999</v>
      </c>
      <c r="AK512" s="219">
        <v>5000</v>
      </c>
      <c r="AL512" s="219">
        <v>3000</v>
      </c>
      <c r="AM512" s="219">
        <v>33678.22</v>
      </c>
      <c r="AN512" s="222"/>
      <c r="AO512" s="222"/>
      <c r="AP512" s="222"/>
      <c r="AQ512" s="222"/>
      <c r="AR512" s="222"/>
      <c r="AS512" s="219">
        <v>5593.38</v>
      </c>
      <c r="AT512" s="219">
        <v>1192</v>
      </c>
      <c r="AU512" s="222"/>
      <c r="AV512" s="222"/>
      <c r="AW512" s="222"/>
      <c r="AX512" s="219">
        <v>39154.33</v>
      </c>
      <c r="AY512" s="222"/>
      <c r="AZ512" s="222"/>
      <c r="BA512" s="219">
        <v>56309.120000000003</v>
      </c>
      <c r="BB512" s="219">
        <v>420931.13</v>
      </c>
      <c r="BC512" s="219">
        <v>384480.23</v>
      </c>
      <c r="BD512" s="219">
        <v>36450.9</v>
      </c>
      <c r="BE512" s="222"/>
      <c r="BF512" s="222"/>
      <c r="BG512" s="219">
        <v>85580.29</v>
      </c>
      <c r="BH512" s="219">
        <v>56590.3</v>
      </c>
      <c r="BI512" s="219">
        <v>8446</v>
      </c>
      <c r="BJ512" s="219">
        <v>30407.3</v>
      </c>
      <c r="BK512" s="219">
        <v>17737</v>
      </c>
      <c r="BL512" s="180">
        <v>226309.12</v>
      </c>
      <c r="BM512" s="180">
        <v>56309.120000000003</v>
      </c>
      <c r="BN512" s="181"/>
      <c r="BO512" s="181"/>
      <c r="BP512" s="180">
        <v>170000</v>
      </c>
      <c r="BQ512" s="181"/>
      <c r="BR512" s="181"/>
    </row>
    <row r="513" spans="1:70" ht="11.25" hidden="1" customHeight="1" outlineLevel="2" x14ac:dyDescent="0.2">
      <c r="A513" s="220" t="s">
        <v>665</v>
      </c>
      <c r="B513" s="221">
        <v>79</v>
      </c>
      <c r="C513" s="221">
        <v>632</v>
      </c>
      <c r="D513" s="219">
        <v>89287.63</v>
      </c>
      <c r="E513" s="219">
        <v>598083.44999999995</v>
      </c>
      <c r="F513" s="181"/>
      <c r="G513" s="180">
        <v>264741.12</v>
      </c>
      <c r="H513" s="181"/>
      <c r="I513" s="181"/>
      <c r="J513" s="181"/>
      <c r="K513" s="181"/>
      <c r="L513" s="181"/>
      <c r="M513" s="180">
        <v>13237.06</v>
      </c>
      <c r="N513" s="222"/>
      <c r="O513" s="222"/>
      <c r="P513" s="219">
        <v>26474.11</v>
      </c>
      <c r="Q513" s="222"/>
      <c r="R513" s="219">
        <v>52073.599999999999</v>
      </c>
      <c r="S513" s="219">
        <v>26036.799999999999</v>
      </c>
      <c r="T513" s="222"/>
      <c r="U513" s="222"/>
      <c r="V513" s="219">
        <v>104387.42</v>
      </c>
      <c r="W513" s="219">
        <v>4447.0600000000004</v>
      </c>
      <c r="X513" s="222"/>
      <c r="Y513" s="222"/>
      <c r="Z513" s="222"/>
      <c r="AA513" s="219">
        <v>66185.279999999999</v>
      </c>
      <c r="AB513" s="222"/>
      <c r="AC513" s="222"/>
      <c r="AD513" s="222"/>
      <c r="AE513" s="222"/>
      <c r="AF513" s="222"/>
      <c r="AG513" s="219">
        <v>40501</v>
      </c>
      <c r="AH513" s="222"/>
      <c r="AI513" s="222"/>
      <c r="AJ513" s="219">
        <v>159679.01999999999</v>
      </c>
      <c r="AK513" s="219">
        <v>5000</v>
      </c>
      <c r="AL513" s="219">
        <v>3000</v>
      </c>
      <c r="AM513" s="219">
        <v>36827.519999999997</v>
      </c>
      <c r="AN513" s="222"/>
      <c r="AO513" s="219">
        <v>24042</v>
      </c>
      <c r="AP513" s="222"/>
      <c r="AQ513" s="222"/>
      <c r="AR513" s="222"/>
      <c r="AS513" s="219">
        <v>5680.95</v>
      </c>
      <c r="AT513" s="219">
        <v>1192</v>
      </c>
      <c r="AU513" s="222"/>
      <c r="AV513" s="222"/>
      <c r="AW513" s="222"/>
      <c r="AX513" s="219">
        <v>24128.2</v>
      </c>
      <c r="AY513" s="222"/>
      <c r="AZ513" s="222"/>
      <c r="BA513" s="219">
        <v>59808.35</v>
      </c>
      <c r="BB513" s="219">
        <v>409732.57</v>
      </c>
      <c r="BC513" s="219">
        <v>305771.67</v>
      </c>
      <c r="BD513" s="219">
        <v>103960.9</v>
      </c>
      <c r="BE513" s="222"/>
      <c r="BF513" s="222"/>
      <c r="BG513" s="219">
        <v>117959.49</v>
      </c>
      <c r="BH513" s="219">
        <v>60106.14</v>
      </c>
      <c r="BI513" s="219">
        <v>8970</v>
      </c>
      <c r="BJ513" s="219">
        <v>32296.14</v>
      </c>
      <c r="BK513" s="219">
        <v>18840</v>
      </c>
      <c r="BL513" s="180">
        <v>229808.35</v>
      </c>
      <c r="BM513" s="180">
        <v>59808.35</v>
      </c>
      <c r="BN513" s="181"/>
      <c r="BO513" s="181"/>
      <c r="BP513" s="180">
        <v>170000</v>
      </c>
      <c r="BQ513" s="181"/>
      <c r="BR513" s="181"/>
    </row>
    <row r="514" spans="1:70" ht="11.25" hidden="1" customHeight="1" outlineLevel="2" x14ac:dyDescent="0.2">
      <c r="A514" s="220" t="s">
        <v>465</v>
      </c>
      <c r="B514" s="222"/>
      <c r="C514" s="222"/>
      <c r="D514" s="219">
        <v>-4250.37</v>
      </c>
      <c r="E514" s="222"/>
      <c r="F514" s="181"/>
      <c r="G514" s="181"/>
      <c r="H514" s="181"/>
      <c r="I514" s="181"/>
      <c r="J514" s="181"/>
      <c r="K514" s="181"/>
      <c r="L514" s="181"/>
      <c r="M514" s="181"/>
      <c r="N514" s="222"/>
      <c r="O514" s="222"/>
      <c r="P514" s="222"/>
      <c r="Q514" s="222"/>
      <c r="R514" s="222"/>
      <c r="S514" s="222"/>
      <c r="T514" s="222"/>
      <c r="U514" s="222"/>
      <c r="V514" s="222"/>
      <c r="W514" s="222"/>
      <c r="X514" s="222"/>
      <c r="Y514" s="222"/>
      <c r="Z514" s="222"/>
      <c r="AA514" s="222"/>
      <c r="AB514" s="222"/>
      <c r="AC514" s="222"/>
      <c r="AD514" s="222"/>
      <c r="AE514" s="222"/>
      <c r="AF514" s="222"/>
      <c r="AG514" s="222"/>
      <c r="AH514" s="222"/>
      <c r="AI514" s="222"/>
      <c r="AJ514" s="222"/>
      <c r="AK514" s="222"/>
      <c r="AL514" s="222"/>
      <c r="AM514" s="222"/>
      <c r="AN514" s="222"/>
      <c r="AO514" s="222"/>
      <c r="AP514" s="222"/>
      <c r="AQ514" s="222"/>
      <c r="AR514" s="222"/>
      <c r="AS514" s="222"/>
      <c r="AT514" s="222"/>
      <c r="AU514" s="222"/>
      <c r="AV514" s="222"/>
      <c r="AW514" s="222"/>
      <c r="AX514" s="222"/>
      <c r="AY514" s="222"/>
      <c r="AZ514" s="222"/>
      <c r="BA514" s="222"/>
      <c r="BB514" s="222"/>
      <c r="BC514" s="222"/>
      <c r="BD514" s="222"/>
      <c r="BE514" s="222"/>
      <c r="BF514" s="222"/>
      <c r="BG514" s="219">
        <v>-4250.37</v>
      </c>
      <c r="BH514" s="222"/>
      <c r="BI514" s="222"/>
      <c r="BJ514" s="222"/>
      <c r="BK514" s="222"/>
      <c r="BL514" s="181"/>
      <c r="BM514" s="181"/>
      <c r="BN514" s="181"/>
      <c r="BO514" s="181"/>
      <c r="BP514" s="181"/>
      <c r="BQ514" s="181"/>
      <c r="BR514" s="181"/>
    </row>
    <row r="515" spans="1:70" ht="11.25" hidden="1" customHeight="1" outlineLevel="2" x14ac:dyDescent="0.2">
      <c r="A515" s="220" t="s">
        <v>666</v>
      </c>
      <c r="B515" s="221">
        <v>70</v>
      </c>
      <c r="C515" s="221">
        <v>560</v>
      </c>
      <c r="D515" s="219">
        <v>77507.759999999995</v>
      </c>
      <c r="E515" s="219">
        <v>548148.37</v>
      </c>
      <c r="F515" s="181"/>
      <c r="G515" s="180">
        <v>236028.79999999999</v>
      </c>
      <c r="H515" s="181"/>
      <c r="I515" s="181"/>
      <c r="J515" s="181"/>
      <c r="K515" s="181"/>
      <c r="L515" s="181"/>
      <c r="M515" s="180">
        <v>11801.43</v>
      </c>
      <c r="N515" s="219">
        <v>30918.799999999999</v>
      </c>
      <c r="O515" s="222"/>
      <c r="P515" s="219">
        <v>23602.880000000001</v>
      </c>
      <c r="Q515" s="222"/>
      <c r="R515" s="222"/>
      <c r="S515" s="222"/>
      <c r="T515" s="222"/>
      <c r="U515" s="222"/>
      <c r="V515" s="219">
        <v>132435.76</v>
      </c>
      <c r="W515" s="219">
        <v>4792.5</v>
      </c>
      <c r="X515" s="222"/>
      <c r="Y515" s="222"/>
      <c r="Z515" s="219">
        <v>15000</v>
      </c>
      <c r="AA515" s="219">
        <v>59007.199999999997</v>
      </c>
      <c r="AB515" s="222"/>
      <c r="AC515" s="222"/>
      <c r="AD515" s="222"/>
      <c r="AE515" s="222"/>
      <c r="AF515" s="222"/>
      <c r="AG515" s="219">
        <v>34561</v>
      </c>
      <c r="AH515" s="222"/>
      <c r="AI515" s="222"/>
      <c r="AJ515" s="219">
        <v>140246.5</v>
      </c>
      <c r="AK515" s="219">
        <v>5000</v>
      </c>
      <c r="AL515" s="222"/>
      <c r="AM515" s="219">
        <v>32333.35</v>
      </c>
      <c r="AN515" s="222"/>
      <c r="AO515" s="222"/>
      <c r="AP515" s="222"/>
      <c r="AQ515" s="222"/>
      <c r="AR515" s="222"/>
      <c r="AS515" s="219">
        <v>4997</v>
      </c>
      <c r="AT515" s="219">
        <v>1192</v>
      </c>
      <c r="AU515" s="222"/>
      <c r="AV515" s="222"/>
      <c r="AW515" s="222"/>
      <c r="AX515" s="219">
        <v>40825.96</v>
      </c>
      <c r="AY515" s="219">
        <v>1083.3599999999999</v>
      </c>
      <c r="AZ515" s="222"/>
      <c r="BA515" s="219">
        <v>54814.83</v>
      </c>
      <c r="BB515" s="219">
        <v>376289.42</v>
      </c>
      <c r="BC515" s="219">
        <v>345184.52</v>
      </c>
      <c r="BD515" s="219">
        <v>31104.9</v>
      </c>
      <c r="BE515" s="222"/>
      <c r="BF515" s="222"/>
      <c r="BG515" s="219">
        <v>109120.21</v>
      </c>
      <c r="BH515" s="219">
        <v>55088.69</v>
      </c>
      <c r="BI515" s="219">
        <v>8222</v>
      </c>
      <c r="BJ515" s="219">
        <v>29598.69</v>
      </c>
      <c r="BK515" s="219">
        <v>17268</v>
      </c>
      <c r="BL515" s="180">
        <v>224814.83</v>
      </c>
      <c r="BM515" s="180">
        <v>54814.83</v>
      </c>
      <c r="BN515" s="181"/>
      <c r="BO515" s="181"/>
      <c r="BP515" s="180">
        <v>170000</v>
      </c>
      <c r="BQ515" s="181"/>
      <c r="BR515" s="181"/>
    </row>
    <row r="516" spans="1:70" ht="11.25" hidden="1" customHeight="1" outlineLevel="2" x14ac:dyDescent="0.2">
      <c r="A516" s="220" t="s">
        <v>667</v>
      </c>
      <c r="B516" s="221">
        <v>62</v>
      </c>
      <c r="C516" s="221">
        <v>496</v>
      </c>
      <c r="D516" s="219">
        <v>17708.490000000002</v>
      </c>
      <c r="E516" s="219">
        <v>486078.5</v>
      </c>
      <c r="F516" s="181"/>
      <c r="G516" s="180">
        <v>209054.07999999999</v>
      </c>
      <c r="H516" s="181"/>
      <c r="I516" s="181"/>
      <c r="J516" s="181"/>
      <c r="K516" s="181"/>
      <c r="L516" s="181"/>
      <c r="M516" s="180">
        <v>10452.700000000001</v>
      </c>
      <c r="N516" s="219">
        <v>37289.040000000001</v>
      </c>
      <c r="O516" s="222"/>
      <c r="P516" s="219">
        <v>20905.419999999998</v>
      </c>
      <c r="Q516" s="222"/>
      <c r="R516" s="222"/>
      <c r="S516" s="222"/>
      <c r="T516" s="222"/>
      <c r="U516" s="222"/>
      <c r="V516" s="219">
        <v>117300.24</v>
      </c>
      <c r="W516" s="219">
        <v>4252.5</v>
      </c>
      <c r="X516" s="222"/>
      <c r="Y516" s="222"/>
      <c r="Z516" s="222"/>
      <c r="AA516" s="219">
        <v>52263.519999999997</v>
      </c>
      <c r="AB516" s="222"/>
      <c r="AC516" s="222"/>
      <c r="AD516" s="222"/>
      <c r="AE516" s="222"/>
      <c r="AF516" s="222"/>
      <c r="AG516" s="219">
        <v>34561</v>
      </c>
      <c r="AH516" s="222"/>
      <c r="AI516" s="222"/>
      <c r="AJ516" s="219">
        <v>177367.79</v>
      </c>
      <c r="AK516" s="219">
        <v>5000</v>
      </c>
      <c r="AL516" s="219">
        <v>3000</v>
      </c>
      <c r="AM516" s="219">
        <v>25702.33</v>
      </c>
      <c r="AN516" s="222"/>
      <c r="AO516" s="222"/>
      <c r="AP516" s="222"/>
      <c r="AQ516" s="222"/>
      <c r="AR516" s="222"/>
      <c r="AS516" s="219">
        <v>4472.72</v>
      </c>
      <c r="AT516" s="219">
        <v>1192</v>
      </c>
      <c r="AU516" s="222"/>
      <c r="AV516" s="222"/>
      <c r="AW516" s="222"/>
      <c r="AX516" s="219">
        <v>89392.89</v>
      </c>
      <c r="AY516" s="222"/>
      <c r="AZ516" s="222"/>
      <c r="BA516" s="219">
        <v>48607.85</v>
      </c>
      <c r="BB516" s="219">
        <v>228172.89</v>
      </c>
      <c r="BC516" s="219">
        <v>197067.99</v>
      </c>
      <c r="BD516" s="219">
        <v>31104.9</v>
      </c>
      <c r="BE516" s="222"/>
      <c r="BF516" s="222"/>
      <c r="BG516" s="219">
        <v>98246.31</v>
      </c>
      <c r="BH516" s="219">
        <v>48850.71</v>
      </c>
      <c r="BI516" s="219">
        <v>7291</v>
      </c>
      <c r="BJ516" s="219">
        <v>26247.71</v>
      </c>
      <c r="BK516" s="219">
        <v>15312</v>
      </c>
      <c r="BL516" s="180">
        <v>218607.85</v>
      </c>
      <c r="BM516" s="180">
        <v>48607.85</v>
      </c>
      <c r="BN516" s="181"/>
      <c r="BO516" s="181"/>
      <c r="BP516" s="180">
        <v>170000</v>
      </c>
      <c r="BQ516" s="181"/>
      <c r="BR516" s="181"/>
    </row>
    <row r="517" spans="1:70" ht="11.25" hidden="1" customHeight="1" outlineLevel="2" x14ac:dyDescent="0.2">
      <c r="A517" s="220" t="s">
        <v>553</v>
      </c>
      <c r="B517" s="221">
        <v>71</v>
      </c>
      <c r="C517" s="221">
        <v>568</v>
      </c>
      <c r="D517" s="219">
        <v>49146.26</v>
      </c>
      <c r="E517" s="219">
        <v>359004.81</v>
      </c>
      <c r="F517" s="181"/>
      <c r="G517" s="180">
        <v>185781.44</v>
      </c>
      <c r="H517" s="181"/>
      <c r="I517" s="181"/>
      <c r="J517" s="181"/>
      <c r="K517" s="181"/>
      <c r="L517" s="181"/>
      <c r="M517" s="180">
        <v>18578.150000000001</v>
      </c>
      <c r="N517" s="219">
        <v>29895.84</v>
      </c>
      <c r="O517" s="222"/>
      <c r="P517" s="219">
        <v>18578.150000000001</v>
      </c>
      <c r="Q517" s="222"/>
      <c r="R517" s="222"/>
      <c r="S517" s="222"/>
      <c r="T517" s="222"/>
      <c r="U517" s="222"/>
      <c r="V517" s="219">
        <v>15995.78</v>
      </c>
      <c r="W517" s="219">
        <v>4909.09</v>
      </c>
      <c r="X517" s="222"/>
      <c r="Y517" s="222"/>
      <c r="Z517" s="222"/>
      <c r="AA517" s="219">
        <v>46445.36</v>
      </c>
      <c r="AB517" s="222"/>
      <c r="AC517" s="222"/>
      <c r="AD517" s="222"/>
      <c r="AE517" s="222"/>
      <c r="AF517" s="222"/>
      <c r="AG517" s="219">
        <v>38821</v>
      </c>
      <c r="AH517" s="222"/>
      <c r="AI517" s="222"/>
      <c r="AJ517" s="219">
        <v>153167.22</v>
      </c>
      <c r="AK517" s="219">
        <v>3000</v>
      </c>
      <c r="AL517" s="222"/>
      <c r="AM517" s="219">
        <v>15310.44</v>
      </c>
      <c r="AN517" s="222"/>
      <c r="AO517" s="219">
        <v>76144.289999999994</v>
      </c>
      <c r="AP517" s="222"/>
      <c r="AQ517" s="222"/>
      <c r="AR517" s="222"/>
      <c r="AS517" s="219">
        <v>3238.75</v>
      </c>
      <c r="AT517" s="219">
        <v>1192</v>
      </c>
      <c r="AU517" s="222"/>
      <c r="AV517" s="222"/>
      <c r="AW517" s="222"/>
      <c r="AX517" s="219">
        <v>18381.259999999998</v>
      </c>
      <c r="AY517" s="222"/>
      <c r="AZ517" s="222"/>
      <c r="BA517" s="219">
        <v>35900.480000000003</v>
      </c>
      <c r="BB517" s="219">
        <v>223630.52</v>
      </c>
      <c r="BC517" s="219">
        <v>200761.08</v>
      </c>
      <c r="BD517" s="219">
        <v>22869.439999999999</v>
      </c>
      <c r="BE517" s="222"/>
      <c r="BF517" s="222"/>
      <c r="BG517" s="219">
        <v>31353.33</v>
      </c>
      <c r="BH517" s="219">
        <v>36079.9</v>
      </c>
      <c r="BI517" s="219">
        <v>5385</v>
      </c>
      <c r="BJ517" s="219">
        <v>19385.900000000001</v>
      </c>
      <c r="BK517" s="219">
        <v>11309</v>
      </c>
      <c r="BL517" s="180">
        <v>205900.48</v>
      </c>
      <c r="BM517" s="180">
        <v>35900.480000000003</v>
      </c>
      <c r="BN517" s="181"/>
      <c r="BO517" s="181"/>
      <c r="BP517" s="180">
        <v>170000</v>
      </c>
      <c r="BQ517" s="181"/>
      <c r="BR517" s="181"/>
    </row>
    <row r="518" spans="1:70" ht="11.25" hidden="1" customHeight="1" outlineLevel="2" x14ac:dyDescent="0.2">
      <c r="A518" s="220" t="s">
        <v>668</v>
      </c>
      <c r="B518" s="221">
        <v>79</v>
      </c>
      <c r="C518" s="221">
        <v>632</v>
      </c>
      <c r="D518" s="219">
        <v>119915.26</v>
      </c>
      <c r="E518" s="219">
        <v>620899.03</v>
      </c>
      <c r="F518" s="181"/>
      <c r="G518" s="180">
        <v>266375.36</v>
      </c>
      <c r="H518" s="181"/>
      <c r="I518" s="181"/>
      <c r="J518" s="181"/>
      <c r="K518" s="181"/>
      <c r="L518" s="181"/>
      <c r="M518" s="180">
        <v>13318.76</v>
      </c>
      <c r="N518" s="222"/>
      <c r="O518" s="222"/>
      <c r="P518" s="219">
        <v>26637.54</v>
      </c>
      <c r="Q518" s="222"/>
      <c r="R518" s="222"/>
      <c r="S518" s="222"/>
      <c r="T518" s="222"/>
      <c r="U518" s="222"/>
      <c r="V518" s="219">
        <v>208012.53</v>
      </c>
      <c r="W518" s="219">
        <v>5400</v>
      </c>
      <c r="X518" s="222"/>
      <c r="Y518" s="222"/>
      <c r="Z518" s="222"/>
      <c r="AA518" s="219">
        <v>66593.84</v>
      </c>
      <c r="AB518" s="222"/>
      <c r="AC518" s="222"/>
      <c r="AD518" s="222"/>
      <c r="AE518" s="222"/>
      <c r="AF518" s="222"/>
      <c r="AG518" s="219">
        <v>34561</v>
      </c>
      <c r="AH518" s="222"/>
      <c r="AI518" s="222"/>
      <c r="AJ518" s="219">
        <v>144014.17000000001</v>
      </c>
      <c r="AK518" s="219">
        <v>5000</v>
      </c>
      <c r="AL518" s="219">
        <v>1000</v>
      </c>
      <c r="AM518" s="219">
        <v>38880.910000000003</v>
      </c>
      <c r="AN518" s="222"/>
      <c r="AO518" s="222"/>
      <c r="AP518" s="222"/>
      <c r="AQ518" s="222"/>
      <c r="AR518" s="222"/>
      <c r="AS518" s="219">
        <v>6175.27</v>
      </c>
      <c r="AT518" s="219">
        <v>1192</v>
      </c>
      <c r="AU518" s="222"/>
      <c r="AV518" s="222"/>
      <c r="AW518" s="222"/>
      <c r="AX518" s="219">
        <v>29128.41</v>
      </c>
      <c r="AY518" s="221">
        <v>547.67999999999995</v>
      </c>
      <c r="AZ518" s="222"/>
      <c r="BA518" s="219">
        <v>62089.9</v>
      </c>
      <c r="BB518" s="219">
        <v>472736.99</v>
      </c>
      <c r="BC518" s="219">
        <v>441632.09</v>
      </c>
      <c r="BD518" s="219">
        <v>31104.9</v>
      </c>
      <c r="BE518" s="222"/>
      <c r="BF518" s="222"/>
      <c r="BG518" s="219">
        <v>124063.13</v>
      </c>
      <c r="BH518" s="219">
        <v>62398.87</v>
      </c>
      <c r="BI518" s="219">
        <v>9312</v>
      </c>
      <c r="BJ518" s="219">
        <v>33529.870000000003</v>
      </c>
      <c r="BK518" s="219">
        <v>19557</v>
      </c>
      <c r="BL518" s="180">
        <v>232089.9</v>
      </c>
      <c r="BM518" s="180">
        <v>62089.9</v>
      </c>
      <c r="BN518" s="181"/>
      <c r="BO518" s="181"/>
      <c r="BP518" s="180">
        <v>170000</v>
      </c>
      <c r="BQ518" s="181"/>
      <c r="BR518" s="181"/>
    </row>
    <row r="519" spans="1:70" ht="11.25" hidden="1" customHeight="1" outlineLevel="2" x14ac:dyDescent="0.2">
      <c r="A519" s="220" t="s">
        <v>669</v>
      </c>
      <c r="B519" s="222"/>
      <c r="C519" s="222"/>
      <c r="D519" s="219">
        <v>-9824.0400000000009</v>
      </c>
      <c r="E519" s="222"/>
      <c r="F519" s="181"/>
      <c r="G519" s="181"/>
      <c r="H519" s="181"/>
      <c r="I519" s="181"/>
      <c r="J519" s="181"/>
      <c r="K519" s="181"/>
      <c r="L519" s="181"/>
      <c r="M519" s="181"/>
      <c r="N519" s="222"/>
      <c r="O519" s="222"/>
      <c r="P519" s="222"/>
      <c r="Q519" s="222"/>
      <c r="R519" s="222"/>
      <c r="S519" s="222"/>
      <c r="T519" s="222"/>
      <c r="U519" s="222"/>
      <c r="V519" s="222"/>
      <c r="W519" s="222"/>
      <c r="X519" s="222"/>
      <c r="Y519" s="222"/>
      <c r="Z519" s="222"/>
      <c r="AA519" s="222"/>
      <c r="AB519" s="222"/>
      <c r="AC519" s="222"/>
      <c r="AD519" s="222"/>
      <c r="AE519" s="222"/>
      <c r="AF519" s="222"/>
      <c r="AG519" s="222"/>
      <c r="AH519" s="222"/>
      <c r="AI519" s="222"/>
      <c r="AJ519" s="222"/>
      <c r="AK519" s="222"/>
      <c r="AL519" s="222"/>
      <c r="AM519" s="222"/>
      <c r="AN519" s="222"/>
      <c r="AO519" s="222"/>
      <c r="AP519" s="222"/>
      <c r="AQ519" s="222"/>
      <c r="AR519" s="222"/>
      <c r="AS519" s="222"/>
      <c r="AT519" s="222"/>
      <c r="AU519" s="222"/>
      <c r="AV519" s="222"/>
      <c r="AW519" s="222"/>
      <c r="AX519" s="222"/>
      <c r="AY519" s="222"/>
      <c r="AZ519" s="222"/>
      <c r="BA519" s="222"/>
      <c r="BB519" s="222"/>
      <c r="BC519" s="222"/>
      <c r="BD519" s="222"/>
      <c r="BE519" s="222"/>
      <c r="BF519" s="222"/>
      <c r="BG519" s="219">
        <v>-9824.0400000000009</v>
      </c>
      <c r="BH519" s="222"/>
      <c r="BI519" s="222"/>
      <c r="BJ519" s="222"/>
      <c r="BK519" s="222"/>
      <c r="BL519" s="181"/>
      <c r="BM519" s="181"/>
      <c r="BN519" s="181"/>
      <c r="BO519" s="181"/>
      <c r="BP519" s="181"/>
      <c r="BQ519" s="181"/>
      <c r="BR519" s="181"/>
    </row>
    <row r="520" spans="1:70" ht="11.25" hidden="1" customHeight="1" outlineLevel="2" x14ac:dyDescent="0.2">
      <c r="A520" s="220" t="s">
        <v>473</v>
      </c>
      <c r="B520" s="221">
        <v>39</v>
      </c>
      <c r="C520" s="221">
        <v>312</v>
      </c>
      <c r="D520" s="222"/>
      <c r="E520" s="219">
        <v>219310.9</v>
      </c>
      <c r="F520" s="181"/>
      <c r="G520" s="180">
        <v>115661.52</v>
      </c>
      <c r="H520" s="181"/>
      <c r="I520" s="181"/>
      <c r="J520" s="181"/>
      <c r="K520" s="181"/>
      <c r="L520" s="181"/>
      <c r="M520" s="180">
        <v>5783.07</v>
      </c>
      <c r="N520" s="222"/>
      <c r="O520" s="222"/>
      <c r="P520" s="219">
        <v>11566.16</v>
      </c>
      <c r="Q520" s="222"/>
      <c r="R520" s="222"/>
      <c r="S520" s="222"/>
      <c r="T520" s="222"/>
      <c r="U520" s="222"/>
      <c r="V520" s="219">
        <v>54684.77</v>
      </c>
      <c r="W520" s="219">
        <v>2700</v>
      </c>
      <c r="X520" s="222"/>
      <c r="Y520" s="222"/>
      <c r="Z520" s="222"/>
      <c r="AA520" s="219">
        <v>28915.38</v>
      </c>
      <c r="AB520" s="222"/>
      <c r="AC520" s="222"/>
      <c r="AD520" s="222"/>
      <c r="AE520" s="222"/>
      <c r="AF520" s="222"/>
      <c r="AG520" s="222"/>
      <c r="AH520" s="222"/>
      <c r="AI520" s="222"/>
      <c r="AJ520" s="219">
        <v>27720.2</v>
      </c>
      <c r="AK520" s="222"/>
      <c r="AL520" s="219">
        <v>3000</v>
      </c>
      <c r="AM520" s="222"/>
      <c r="AN520" s="222"/>
      <c r="AO520" s="222"/>
      <c r="AP520" s="222"/>
      <c r="AQ520" s="222"/>
      <c r="AR520" s="222"/>
      <c r="AS520" s="219">
        <v>2193.11</v>
      </c>
      <c r="AT520" s="221">
        <v>596</v>
      </c>
      <c r="AU520" s="222"/>
      <c r="AV520" s="222"/>
      <c r="AW520" s="222"/>
      <c r="AX520" s="222"/>
      <c r="AY520" s="222"/>
      <c r="AZ520" s="222"/>
      <c r="BA520" s="219">
        <v>21931.09</v>
      </c>
      <c r="BB520" s="219">
        <v>160068.54999999999</v>
      </c>
      <c r="BC520" s="219">
        <v>160068.54999999999</v>
      </c>
      <c r="BD520" s="222"/>
      <c r="BE520" s="222"/>
      <c r="BF520" s="222"/>
      <c r="BG520" s="219">
        <v>106653.28</v>
      </c>
      <c r="BH520" s="219">
        <v>17360.09</v>
      </c>
      <c r="BI520" s="219">
        <v>-1391</v>
      </c>
      <c r="BJ520" s="219">
        <v>11842.09</v>
      </c>
      <c r="BK520" s="219">
        <v>6909</v>
      </c>
      <c r="BL520" s="180">
        <v>219310.9</v>
      </c>
      <c r="BM520" s="180">
        <v>21931.09</v>
      </c>
      <c r="BN520" s="181"/>
      <c r="BO520" s="180">
        <v>112379.81</v>
      </c>
      <c r="BP520" s="180">
        <v>85000</v>
      </c>
      <c r="BQ520" s="181"/>
      <c r="BR520" s="181"/>
    </row>
    <row r="521" spans="1:70" ht="11.25" hidden="1" customHeight="1" outlineLevel="2" x14ac:dyDescent="0.2">
      <c r="A521" s="220" t="s">
        <v>670</v>
      </c>
      <c r="B521" s="221">
        <v>59</v>
      </c>
      <c r="C521" s="221">
        <v>472</v>
      </c>
      <c r="D521" s="219">
        <v>90764.03</v>
      </c>
      <c r="E521" s="219">
        <v>529340.66</v>
      </c>
      <c r="F521" s="181"/>
      <c r="G521" s="180">
        <v>198938.56</v>
      </c>
      <c r="H521" s="181"/>
      <c r="I521" s="181"/>
      <c r="J521" s="181"/>
      <c r="K521" s="181"/>
      <c r="L521" s="181"/>
      <c r="M521" s="180">
        <v>9946.93</v>
      </c>
      <c r="N521" s="219">
        <v>100554.44</v>
      </c>
      <c r="O521" s="222"/>
      <c r="P521" s="219">
        <v>19893.849999999999</v>
      </c>
      <c r="Q521" s="222"/>
      <c r="R521" s="222"/>
      <c r="S521" s="222"/>
      <c r="T521" s="222"/>
      <c r="U521" s="222"/>
      <c r="V521" s="219">
        <v>111624.42</v>
      </c>
      <c r="W521" s="219">
        <v>4086.82</v>
      </c>
      <c r="X521" s="222"/>
      <c r="Y521" s="222"/>
      <c r="Z521" s="222"/>
      <c r="AA521" s="219">
        <v>49734.64</v>
      </c>
      <c r="AB521" s="222"/>
      <c r="AC521" s="222"/>
      <c r="AD521" s="222"/>
      <c r="AE521" s="222"/>
      <c r="AF521" s="222"/>
      <c r="AG521" s="219">
        <v>34561</v>
      </c>
      <c r="AH521" s="222"/>
      <c r="AI521" s="222"/>
      <c r="AJ521" s="219">
        <v>97032.69</v>
      </c>
      <c r="AK521" s="219">
        <v>5000</v>
      </c>
      <c r="AL521" s="219">
        <v>3000</v>
      </c>
      <c r="AM521" s="219">
        <v>30640.67</v>
      </c>
      <c r="AN521" s="222"/>
      <c r="AO521" s="222"/>
      <c r="AP521" s="222"/>
      <c r="AQ521" s="222"/>
      <c r="AR521" s="222"/>
      <c r="AS521" s="219">
        <v>4265.95</v>
      </c>
      <c r="AT521" s="219">
        <v>1192</v>
      </c>
      <c r="AU521" s="222"/>
      <c r="AV521" s="222"/>
      <c r="AW521" s="222"/>
      <c r="AX521" s="222"/>
      <c r="AY521" s="222"/>
      <c r="AZ521" s="222"/>
      <c r="BA521" s="219">
        <v>52934.07</v>
      </c>
      <c r="BB521" s="219">
        <v>420058.86</v>
      </c>
      <c r="BC521" s="219">
        <v>388953.96</v>
      </c>
      <c r="BD521" s="219">
        <v>31104.9</v>
      </c>
      <c r="BE521" s="222"/>
      <c r="BF521" s="222"/>
      <c r="BG521" s="219">
        <v>103013.14</v>
      </c>
      <c r="BH521" s="219">
        <v>53198.63</v>
      </c>
      <c r="BI521" s="219">
        <v>7940</v>
      </c>
      <c r="BJ521" s="219">
        <v>28582.63</v>
      </c>
      <c r="BK521" s="219">
        <v>16676</v>
      </c>
      <c r="BL521" s="180">
        <v>222934.07</v>
      </c>
      <c r="BM521" s="180">
        <v>52934.07</v>
      </c>
      <c r="BN521" s="181"/>
      <c r="BO521" s="181"/>
      <c r="BP521" s="180">
        <v>170000</v>
      </c>
      <c r="BQ521" s="181"/>
      <c r="BR521" s="181"/>
    </row>
    <row r="522" spans="1:70" ht="11.25" hidden="1" customHeight="1" outlineLevel="2" x14ac:dyDescent="0.2">
      <c r="A522" s="220" t="s">
        <v>671</v>
      </c>
      <c r="B522" s="221">
        <v>63</v>
      </c>
      <c r="C522" s="221">
        <v>504</v>
      </c>
      <c r="D522" s="219">
        <v>46002.25</v>
      </c>
      <c r="E522" s="219">
        <v>341979.43</v>
      </c>
      <c r="F522" s="181"/>
      <c r="G522" s="180">
        <v>164848.32000000001</v>
      </c>
      <c r="H522" s="181"/>
      <c r="I522" s="181"/>
      <c r="J522" s="181"/>
      <c r="K522" s="181"/>
      <c r="L522" s="181"/>
      <c r="M522" s="180">
        <v>16484.830000000002</v>
      </c>
      <c r="N522" s="219">
        <v>20925.8</v>
      </c>
      <c r="O522" s="222"/>
      <c r="P522" s="219">
        <v>16484.830000000002</v>
      </c>
      <c r="Q522" s="222"/>
      <c r="R522" s="222"/>
      <c r="S522" s="222"/>
      <c r="T522" s="222"/>
      <c r="U522" s="222"/>
      <c r="V522" s="219">
        <v>61175.22</v>
      </c>
      <c r="W522" s="219">
        <v>4375.2299999999996</v>
      </c>
      <c r="X522" s="222"/>
      <c r="Y522" s="222"/>
      <c r="Z522" s="222"/>
      <c r="AA522" s="219">
        <v>24203.919999999998</v>
      </c>
      <c r="AB522" s="219">
        <v>33481.279999999999</v>
      </c>
      <c r="AC522" s="222"/>
      <c r="AD522" s="222"/>
      <c r="AE522" s="222"/>
      <c r="AF522" s="222"/>
      <c r="AG522" s="222"/>
      <c r="AH522" s="222"/>
      <c r="AI522" s="222"/>
      <c r="AJ522" s="219">
        <v>195795.23</v>
      </c>
      <c r="AK522" s="222"/>
      <c r="AL522" s="222"/>
      <c r="AM522" s="219">
        <v>13203.19</v>
      </c>
      <c r="AN522" s="219">
        <v>97210.84</v>
      </c>
      <c r="AO522" s="219">
        <v>41838.839999999997</v>
      </c>
      <c r="AP522" s="222"/>
      <c r="AQ522" s="219">
        <v>3888.43</v>
      </c>
      <c r="AR522" s="222"/>
      <c r="AS522" s="219">
        <v>2280.9899999999998</v>
      </c>
      <c r="AT522" s="221">
        <v>894</v>
      </c>
      <c r="AU522" s="219">
        <v>2280.9899999999998</v>
      </c>
      <c r="AV522" s="222"/>
      <c r="AW522" s="222"/>
      <c r="AX522" s="222"/>
      <c r="AY522" s="222"/>
      <c r="AZ522" s="222"/>
      <c r="BA522" s="219">
        <v>34197.949999999997</v>
      </c>
      <c r="BB522" s="219">
        <v>190803.62</v>
      </c>
      <c r="BC522" s="219">
        <v>146059.07</v>
      </c>
      <c r="BD522" s="219">
        <v>44744.55</v>
      </c>
      <c r="BE522" s="222"/>
      <c r="BF522" s="222"/>
      <c r="BG522" s="219">
        <v>1382.83</v>
      </c>
      <c r="BH522" s="219">
        <v>34369.24</v>
      </c>
      <c r="BI522" s="219">
        <v>5130</v>
      </c>
      <c r="BJ522" s="219">
        <v>18467.240000000002</v>
      </c>
      <c r="BK522" s="219">
        <v>10772</v>
      </c>
      <c r="BL522" s="180">
        <v>204197.95</v>
      </c>
      <c r="BM522" s="180">
        <v>34197.949999999997</v>
      </c>
      <c r="BN522" s="181"/>
      <c r="BO522" s="181"/>
      <c r="BP522" s="180">
        <v>170000</v>
      </c>
      <c r="BQ522" s="181"/>
      <c r="BR522" s="181"/>
    </row>
    <row r="523" spans="1:70" ht="11.25" hidden="1" customHeight="1" outlineLevel="2" x14ac:dyDescent="0.2">
      <c r="A523" s="220" t="s">
        <v>672</v>
      </c>
      <c r="B523" s="221">
        <v>79</v>
      </c>
      <c r="C523" s="221">
        <v>632</v>
      </c>
      <c r="D523" s="219">
        <v>46779.69</v>
      </c>
      <c r="E523" s="219">
        <v>562349.72</v>
      </c>
      <c r="F523" s="181"/>
      <c r="G523" s="180">
        <v>266375.36</v>
      </c>
      <c r="H523" s="181"/>
      <c r="I523" s="181"/>
      <c r="J523" s="181"/>
      <c r="K523" s="181"/>
      <c r="L523" s="181"/>
      <c r="M523" s="180">
        <v>13318.76</v>
      </c>
      <c r="N523" s="222"/>
      <c r="O523" s="222"/>
      <c r="P523" s="219">
        <v>26637.54</v>
      </c>
      <c r="Q523" s="222"/>
      <c r="R523" s="222"/>
      <c r="S523" s="222"/>
      <c r="T523" s="222"/>
      <c r="U523" s="222"/>
      <c r="V523" s="219">
        <v>149463.22</v>
      </c>
      <c r="W523" s="219">
        <v>5400</v>
      </c>
      <c r="X523" s="222"/>
      <c r="Y523" s="222"/>
      <c r="Z523" s="222"/>
      <c r="AA523" s="219">
        <v>66593.84</v>
      </c>
      <c r="AB523" s="222"/>
      <c r="AC523" s="222"/>
      <c r="AD523" s="222"/>
      <c r="AE523" s="222"/>
      <c r="AF523" s="222"/>
      <c r="AG523" s="219">
        <v>34561</v>
      </c>
      <c r="AH523" s="222"/>
      <c r="AI523" s="222"/>
      <c r="AJ523" s="219">
        <v>104628.22</v>
      </c>
      <c r="AK523" s="219">
        <v>5000</v>
      </c>
      <c r="AL523" s="219">
        <v>3000</v>
      </c>
      <c r="AM523" s="219">
        <v>33611.480000000003</v>
      </c>
      <c r="AN523" s="222"/>
      <c r="AO523" s="222"/>
      <c r="AP523" s="222"/>
      <c r="AQ523" s="222"/>
      <c r="AR523" s="222"/>
      <c r="AS523" s="219">
        <v>5589.77</v>
      </c>
      <c r="AT523" s="219">
        <v>1192</v>
      </c>
      <c r="AU523" s="222"/>
      <c r="AV523" s="222"/>
      <c r="AW523" s="222"/>
      <c r="AX523" s="222"/>
      <c r="AY523" s="222"/>
      <c r="AZ523" s="222"/>
      <c r="BA523" s="219">
        <v>56234.97</v>
      </c>
      <c r="BB523" s="219">
        <v>389545.01</v>
      </c>
      <c r="BC523" s="219">
        <v>358440.11</v>
      </c>
      <c r="BD523" s="219">
        <v>31104.9</v>
      </c>
      <c r="BE523" s="222"/>
      <c r="BF523" s="222"/>
      <c r="BG523" s="219">
        <v>114956.18</v>
      </c>
      <c r="BH523" s="219">
        <v>56515.91</v>
      </c>
      <c r="BI523" s="219">
        <v>8435</v>
      </c>
      <c r="BJ523" s="219">
        <v>30366.91</v>
      </c>
      <c r="BK523" s="219">
        <v>17714</v>
      </c>
      <c r="BL523" s="180">
        <v>226234.97</v>
      </c>
      <c r="BM523" s="180">
        <v>56234.97</v>
      </c>
      <c r="BN523" s="181"/>
      <c r="BO523" s="181"/>
      <c r="BP523" s="180">
        <v>170000</v>
      </c>
      <c r="BQ523" s="181"/>
      <c r="BR523" s="181"/>
    </row>
    <row r="524" spans="1:70" ht="11.25" hidden="1" customHeight="1" outlineLevel="2" x14ac:dyDescent="0.2">
      <c r="A524" s="220" t="s">
        <v>673</v>
      </c>
      <c r="B524" s="221">
        <v>74</v>
      </c>
      <c r="C524" s="221">
        <v>592</v>
      </c>
      <c r="D524" s="219">
        <v>60740.92</v>
      </c>
      <c r="E524" s="219">
        <v>665662.80000000005</v>
      </c>
      <c r="F524" s="180">
        <v>366108.8</v>
      </c>
      <c r="G524" s="181"/>
      <c r="H524" s="181"/>
      <c r="I524" s="181"/>
      <c r="J524" s="181"/>
      <c r="K524" s="181"/>
      <c r="L524" s="181"/>
      <c r="M524" s="180">
        <v>36610.89</v>
      </c>
      <c r="N524" s="219">
        <v>34667.300000000003</v>
      </c>
      <c r="O524" s="222"/>
      <c r="P524" s="222"/>
      <c r="Q524" s="222"/>
      <c r="R524" s="219">
        <v>75223.61</v>
      </c>
      <c r="S524" s="222"/>
      <c r="T524" s="222"/>
      <c r="U524" s="222"/>
      <c r="V524" s="222"/>
      <c r="W524" s="219">
        <v>4320</v>
      </c>
      <c r="X524" s="222"/>
      <c r="Y524" s="222"/>
      <c r="Z524" s="222"/>
      <c r="AA524" s="222"/>
      <c r="AB524" s="222"/>
      <c r="AC524" s="222"/>
      <c r="AD524" s="222"/>
      <c r="AE524" s="219">
        <v>91527.2</v>
      </c>
      <c r="AF524" s="222"/>
      <c r="AG524" s="219">
        <v>57205</v>
      </c>
      <c r="AH524" s="222"/>
      <c r="AI524" s="222"/>
      <c r="AJ524" s="219">
        <v>130038.64</v>
      </c>
      <c r="AK524" s="219">
        <v>5000</v>
      </c>
      <c r="AL524" s="219">
        <v>3000</v>
      </c>
      <c r="AM524" s="219">
        <v>42909.64</v>
      </c>
      <c r="AN524" s="222"/>
      <c r="AO524" s="222"/>
      <c r="AP524" s="222"/>
      <c r="AQ524" s="222"/>
      <c r="AR524" s="222"/>
      <c r="AS524" s="219">
        <v>6281.35</v>
      </c>
      <c r="AT524" s="222"/>
      <c r="AU524" s="219">
        <v>4151.28</v>
      </c>
      <c r="AV524" s="222"/>
      <c r="AW524" s="222"/>
      <c r="AX524" s="222"/>
      <c r="AY524" s="222"/>
      <c r="AZ524" s="219">
        <v>2130.0700000000002</v>
      </c>
      <c r="BA524" s="219">
        <v>66566.3</v>
      </c>
      <c r="BB524" s="219">
        <v>478234.08</v>
      </c>
      <c r="BC524" s="219">
        <v>426839.43</v>
      </c>
      <c r="BD524" s="219">
        <v>51394.65</v>
      </c>
      <c r="BE524" s="222"/>
      <c r="BF524" s="222"/>
      <c r="BG524" s="219">
        <v>118131</v>
      </c>
      <c r="BH524" s="219">
        <v>66899.16</v>
      </c>
      <c r="BI524" s="219">
        <v>9985</v>
      </c>
      <c r="BJ524" s="219">
        <v>35946.160000000003</v>
      </c>
      <c r="BK524" s="219">
        <v>20968</v>
      </c>
      <c r="BL524" s="180">
        <v>236566.3</v>
      </c>
      <c r="BM524" s="180">
        <v>66566.3</v>
      </c>
      <c r="BN524" s="181"/>
      <c r="BO524" s="181"/>
      <c r="BP524" s="180">
        <v>170000</v>
      </c>
      <c r="BQ524" s="181"/>
      <c r="BR524" s="181"/>
    </row>
    <row r="525" spans="1:70" ht="11.25" hidden="1" customHeight="1" outlineLevel="2" x14ac:dyDescent="0.2">
      <c r="A525" s="220" t="s">
        <v>1120</v>
      </c>
      <c r="B525" s="221">
        <v>62</v>
      </c>
      <c r="C525" s="221">
        <v>496</v>
      </c>
      <c r="D525" s="219">
        <v>67967.11</v>
      </c>
      <c r="E525" s="219">
        <v>448682.63</v>
      </c>
      <c r="F525" s="181"/>
      <c r="G525" s="180">
        <v>59313.599999999999</v>
      </c>
      <c r="H525" s="181"/>
      <c r="I525" s="181"/>
      <c r="J525" s="181"/>
      <c r="K525" s="181"/>
      <c r="L525" s="181"/>
      <c r="M525" s="180">
        <v>5931.36</v>
      </c>
      <c r="N525" s="222"/>
      <c r="O525" s="219">
        <v>162599.44</v>
      </c>
      <c r="P525" s="219">
        <v>5931.36</v>
      </c>
      <c r="Q525" s="222"/>
      <c r="R525" s="219">
        <v>99063.32</v>
      </c>
      <c r="S525" s="219">
        <v>67377.88</v>
      </c>
      <c r="T525" s="222"/>
      <c r="U525" s="222"/>
      <c r="V525" s="219">
        <v>1921.76</v>
      </c>
      <c r="W525" s="219">
        <v>1317.51</v>
      </c>
      <c r="X525" s="222"/>
      <c r="Y525" s="222"/>
      <c r="Z525" s="222"/>
      <c r="AA525" s="219">
        <v>14828.4</v>
      </c>
      <c r="AB525" s="222"/>
      <c r="AC525" s="222"/>
      <c r="AD525" s="222"/>
      <c r="AE525" s="222"/>
      <c r="AF525" s="222"/>
      <c r="AG525" s="219">
        <v>30398</v>
      </c>
      <c r="AH525" s="222"/>
      <c r="AI525" s="222"/>
      <c r="AJ525" s="219">
        <v>112742.54</v>
      </c>
      <c r="AK525" s="222"/>
      <c r="AL525" s="219">
        <v>3000</v>
      </c>
      <c r="AM525" s="219">
        <v>23381.43</v>
      </c>
      <c r="AN525" s="222"/>
      <c r="AO525" s="222"/>
      <c r="AP525" s="222"/>
      <c r="AQ525" s="222"/>
      <c r="AR525" s="222"/>
      <c r="AS525" s="219">
        <v>2187.06</v>
      </c>
      <c r="AT525" s="219">
        <v>1192</v>
      </c>
      <c r="AU525" s="222"/>
      <c r="AV525" s="222"/>
      <c r="AW525" s="222"/>
      <c r="AX525" s="219">
        <v>38113.78</v>
      </c>
      <c r="AY525" s="222"/>
      <c r="AZ525" s="222"/>
      <c r="BA525" s="219">
        <v>44868.27</v>
      </c>
      <c r="BB525" s="219">
        <v>362741.87</v>
      </c>
      <c r="BC525" s="219">
        <v>192571.65</v>
      </c>
      <c r="BD525" s="219">
        <v>170170.22</v>
      </c>
      <c r="BE525" s="222"/>
      <c r="BF525" s="222"/>
      <c r="BG525" s="219">
        <v>41165.33</v>
      </c>
      <c r="BH525" s="219">
        <v>47217.49</v>
      </c>
      <c r="BI525" s="219">
        <v>6731</v>
      </c>
      <c r="BJ525" s="219">
        <v>25569.49</v>
      </c>
      <c r="BK525" s="219">
        <v>14917</v>
      </c>
      <c r="BL525" s="180">
        <v>214868.27</v>
      </c>
      <c r="BM525" s="180">
        <v>44868.27</v>
      </c>
      <c r="BN525" s="181"/>
      <c r="BO525" s="181"/>
      <c r="BP525" s="180">
        <v>170000</v>
      </c>
      <c r="BQ525" s="181"/>
      <c r="BR525" s="181"/>
    </row>
    <row r="526" spans="1:70" ht="11.25" hidden="1" customHeight="1" outlineLevel="2" x14ac:dyDescent="0.2">
      <c r="A526" s="220" t="s">
        <v>674</v>
      </c>
      <c r="B526" s="221">
        <v>73</v>
      </c>
      <c r="C526" s="221">
        <v>584</v>
      </c>
      <c r="D526" s="219">
        <v>175445.4</v>
      </c>
      <c r="E526" s="219">
        <v>952400.08</v>
      </c>
      <c r="F526" s="180">
        <v>641284</v>
      </c>
      <c r="G526" s="181"/>
      <c r="H526" s="181"/>
      <c r="I526" s="181"/>
      <c r="J526" s="181"/>
      <c r="K526" s="181"/>
      <c r="L526" s="181"/>
      <c r="M526" s="181"/>
      <c r="N526" s="219">
        <v>59140.08</v>
      </c>
      <c r="O526" s="222"/>
      <c r="P526" s="222"/>
      <c r="Q526" s="222"/>
      <c r="R526" s="222"/>
      <c r="S526" s="222"/>
      <c r="T526" s="222"/>
      <c r="U526" s="222"/>
      <c r="V526" s="222"/>
      <c r="W526" s="219">
        <v>4995</v>
      </c>
      <c r="X526" s="222"/>
      <c r="Y526" s="222"/>
      <c r="Z526" s="222"/>
      <c r="AA526" s="222"/>
      <c r="AB526" s="222"/>
      <c r="AC526" s="222"/>
      <c r="AD526" s="222"/>
      <c r="AE526" s="219">
        <v>160321</v>
      </c>
      <c r="AF526" s="222"/>
      <c r="AG526" s="219">
        <v>86660</v>
      </c>
      <c r="AH526" s="222"/>
      <c r="AI526" s="222"/>
      <c r="AJ526" s="219">
        <v>194080.62</v>
      </c>
      <c r="AK526" s="219">
        <v>10000</v>
      </c>
      <c r="AL526" s="219">
        <v>10000</v>
      </c>
      <c r="AM526" s="219">
        <v>68716.009999999995</v>
      </c>
      <c r="AN526" s="222"/>
      <c r="AO526" s="222"/>
      <c r="AP526" s="222"/>
      <c r="AQ526" s="222"/>
      <c r="AR526" s="222"/>
      <c r="AS526" s="219">
        <v>8932.6</v>
      </c>
      <c r="AT526" s="219">
        <v>1192</v>
      </c>
      <c r="AU526" s="222"/>
      <c r="AV526" s="222"/>
      <c r="AW526" s="222"/>
      <c r="AX526" s="222"/>
      <c r="AY526" s="222"/>
      <c r="AZ526" s="222"/>
      <c r="BA526" s="219">
        <v>95240.01</v>
      </c>
      <c r="BB526" s="219">
        <v>770529.46</v>
      </c>
      <c r="BC526" s="219">
        <v>696084.86</v>
      </c>
      <c r="BD526" s="219">
        <v>74444.600000000006</v>
      </c>
      <c r="BE526" s="222"/>
      <c r="BF526" s="222"/>
      <c r="BG526" s="219">
        <v>163235.4</v>
      </c>
      <c r="BH526" s="219">
        <v>95716.21</v>
      </c>
      <c r="BI526" s="219">
        <v>14286</v>
      </c>
      <c r="BJ526" s="219">
        <v>51429.21</v>
      </c>
      <c r="BK526" s="219">
        <v>30001</v>
      </c>
      <c r="BL526" s="180">
        <v>265240.01</v>
      </c>
      <c r="BM526" s="180">
        <v>95240.01</v>
      </c>
      <c r="BN526" s="181"/>
      <c r="BO526" s="181"/>
      <c r="BP526" s="180">
        <v>170000</v>
      </c>
      <c r="BQ526" s="181"/>
      <c r="BR526" s="181"/>
    </row>
    <row r="527" spans="1:70" ht="11.25" hidden="1" customHeight="1" outlineLevel="2" x14ac:dyDescent="0.2">
      <c r="A527" s="220" t="s">
        <v>675</v>
      </c>
      <c r="B527" s="221">
        <v>79</v>
      </c>
      <c r="C527" s="221">
        <v>632</v>
      </c>
      <c r="D527" s="219">
        <v>83748.179999999993</v>
      </c>
      <c r="E527" s="219">
        <v>506905.77</v>
      </c>
      <c r="F527" s="181"/>
      <c r="G527" s="180">
        <v>234288.72</v>
      </c>
      <c r="H527" s="181"/>
      <c r="I527" s="181"/>
      <c r="J527" s="181"/>
      <c r="K527" s="181"/>
      <c r="L527" s="181"/>
      <c r="M527" s="180">
        <v>11714.44</v>
      </c>
      <c r="N527" s="222"/>
      <c r="O527" s="222"/>
      <c r="P527" s="219">
        <v>23428.880000000001</v>
      </c>
      <c r="Q527" s="222"/>
      <c r="R527" s="222"/>
      <c r="S527" s="222"/>
      <c r="T527" s="222"/>
      <c r="U527" s="222"/>
      <c r="V527" s="219">
        <v>143103.54999999999</v>
      </c>
      <c r="W527" s="219">
        <v>5400</v>
      </c>
      <c r="X527" s="222"/>
      <c r="Y527" s="222"/>
      <c r="Z527" s="222"/>
      <c r="AA527" s="219">
        <v>58572.18</v>
      </c>
      <c r="AB527" s="222"/>
      <c r="AC527" s="222"/>
      <c r="AD527" s="222"/>
      <c r="AE527" s="222"/>
      <c r="AF527" s="222"/>
      <c r="AG527" s="219">
        <v>30398</v>
      </c>
      <c r="AH527" s="222"/>
      <c r="AI527" s="222"/>
      <c r="AJ527" s="219">
        <v>90543.51</v>
      </c>
      <c r="AK527" s="219">
        <v>5000</v>
      </c>
      <c r="AL527" s="222"/>
      <c r="AM527" s="219">
        <v>28621.52</v>
      </c>
      <c r="AN527" s="222"/>
      <c r="AO527" s="222"/>
      <c r="AP527" s="222"/>
      <c r="AQ527" s="222"/>
      <c r="AR527" s="222"/>
      <c r="AS527" s="219">
        <v>5039.41</v>
      </c>
      <c r="AT527" s="219">
        <v>1192</v>
      </c>
      <c r="AU527" s="222"/>
      <c r="AV527" s="222"/>
      <c r="AW527" s="222"/>
      <c r="AX527" s="222"/>
      <c r="AY527" s="222"/>
      <c r="AZ527" s="222"/>
      <c r="BA527" s="219">
        <v>50690.58</v>
      </c>
      <c r="BB527" s="219">
        <v>393162.59</v>
      </c>
      <c r="BC527" s="219">
        <v>365804.39</v>
      </c>
      <c r="BD527" s="219">
        <v>27358.2</v>
      </c>
      <c r="BE527" s="222"/>
      <c r="BF527" s="222"/>
      <c r="BG527" s="219">
        <v>106947.85</v>
      </c>
      <c r="BH527" s="219">
        <v>50943.44</v>
      </c>
      <c r="BI527" s="219">
        <v>7603</v>
      </c>
      <c r="BJ527" s="219">
        <v>27373.439999999999</v>
      </c>
      <c r="BK527" s="219">
        <v>15967</v>
      </c>
      <c r="BL527" s="180">
        <v>220690.58</v>
      </c>
      <c r="BM527" s="180">
        <v>50690.58</v>
      </c>
      <c r="BN527" s="181"/>
      <c r="BO527" s="181"/>
      <c r="BP527" s="180">
        <v>170000</v>
      </c>
      <c r="BQ527" s="181"/>
      <c r="BR527" s="181"/>
    </row>
    <row r="528" spans="1:70" ht="11.25" hidden="1" customHeight="1" outlineLevel="2" x14ac:dyDescent="0.2">
      <c r="A528" s="220" t="s">
        <v>1121</v>
      </c>
      <c r="B528" s="221">
        <v>71</v>
      </c>
      <c r="C528" s="221">
        <v>568</v>
      </c>
      <c r="D528" s="219">
        <v>44080.52</v>
      </c>
      <c r="E528" s="219">
        <v>409443.37</v>
      </c>
      <c r="F528" s="181"/>
      <c r="G528" s="180">
        <v>210563.28</v>
      </c>
      <c r="H528" s="181"/>
      <c r="I528" s="181"/>
      <c r="J528" s="181"/>
      <c r="K528" s="181"/>
      <c r="L528" s="181"/>
      <c r="M528" s="180">
        <v>21056.33</v>
      </c>
      <c r="N528" s="219">
        <v>34539.75</v>
      </c>
      <c r="O528" s="222"/>
      <c r="P528" s="219">
        <v>21056.33</v>
      </c>
      <c r="Q528" s="222"/>
      <c r="R528" s="222"/>
      <c r="S528" s="222"/>
      <c r="T528" s="222"/>
      <c r="U528" s="222"/>
      <c r="V528" s="219">
        <v>78813.84</v>
      </c>
      <c r="W528" s="219">
        <v>4860</v>
      </c>
      <c r="X528" s="222"/>
      <c r="Y528" s="222"/>
      <c r="Z528" s="222"/>
      <c r="AA528" s="219">
        <v>38553.839999999997</v>
      </c>
      <c r="AB528" s="222"/>
      <c r="AC528" s="222"/>
      <c r="AD528" s="222"/>
      <c r="AE528" s="222"/>
      <c r="AF528" s="222"/>
      <c r="AG528" s="222"/>
      <c r="AH528" s="222"/>
      <c r="AI528" s="222"/>
      <c r="AJ528" s="219">
        <v>73696.72</v>
      </c>
      <c r="AK528" s="219">
        <v>5000</v>
      </c>
      <c r="AL528" s="219">
        <v>3000</v>
      </c>
      <c r="AM528" s="219">
        <v>19849.91</v>
      </c>
      <c r="AN528" s="222"/>
      <c r="AO528" s="222"/>
      <c r="AP528" s="222"/>
      <c r="AQ528" s="222"/>
      <c r="AR528" s="222"/>
      <c r="AS528" s="219">
        <v>3710.48</v>
      </c>
      <c r="AT528" s="219">
        <v>1192</v>
      </c>
      <c r="AU528" s="222"/>
      <c r="AV528" s="222"/>
      <c r="AW528" s="222"/>
      <c r="AX528" s="222"/>
      <c r="AY528" s="222"/>
      <c r="AZ528" s="222"/>
      <c r="BA528" s="219">
        <v>40944.33</v>
      </c>
      <c r="BB528" s="219">
        <v>282574.06</v>
      </c>
      <c r="BC528" s="219">
        <v>282574.06</v>
      </c>
      <c r="BD528" s="222"/>
      <c r="BE528" s="222"/>
      <c r="BF528" s="222"/>
      <c r="BG528" s="219">
        <v>97253.11</v>
      </c>
      <c r="BH528" s="219">
        <v>41149.4</v>
      </c>
      <c r="BI528" s="219">
        <v>6142</v>
      </c>
      <c r="BJ528" s="219">
        <v>22109.4</v>
      </c>
      <c r="BK528" s="219">
        <v>12898</v>
      </c>
      <c r="BL528" s="180">
        <v>210944.33</v>
      </c>
      <c r="BM528" s="180">
        <v>40944.33</v>
      </c>
      <c r="BN528" s="181"/>
      <c r="BO528" s="181"/>
      <c r="BP528" s="180">
        <v>170000</v>
      </c>
      <c r="BQ528" s="181"/>
      <c r="BR528" s="181"/>
    </row>
    <row r="529" spans="1:70" ht="11.25" customHeight="1" outlineLevel="1" collapsed="1" x14ac:dyDescent="0.2">
      <c r="A529" s="218" t="s">
        <v>676</v>
      </c>
      <c r="B529" s="216">
        <v>5719</v>
      </c>
      <c r="C529" s="216">
        <v>46898.400000000001</v>
      </c>
      <c r="D529" s="216">
        <v>5258817.0199999996</v>
      </c>
      <c r="E529" s="216">
        <v>120225086.5</v>
      </c>
      <c r="F529" s="174">
        <v>3932884.54</v>
      </c>
      <c r="G529" s="174">
        <v>22861131.969999999</v>
      </c>
      <c r="H529" s="174">
        <v>2376.5700000000002</v>
      </c>
      <c r="I529" s="174">
        <v>1153636.44</v>
      </c>
      <c r="J529" s="174">
        <v>45982.400000000001</v>
      </c>
      <c r="K529" s="174">
        <v>72065.88</v>
      </c>
      <c r="L529" s="174">
        <v>452488.66</v>
      </c>
      <c r="M529" s="174">
        <v>2976550.78</v>
      </c>
      <c r="N529" s="216">
        <v>3112097.04</v>
      </c>
      <c r="O529" s="217"/>
      <c r="P529" s="216">
        <v>1902364.02</v>
      </c>
      <c r="Q529" s="217"/>
      <c r="R529" s="216">
        <v>2400372.56</v>
      </c>
      <c r="S529" s="216">
        <v>751558.45</v>
      </c>
      <c r="T529" s="217">
        <v>47503.46</v>
      </c>
      <c r="U529" s="216"/>
      <c r="V529" s="216">
        <v>7178747.8300000001</v>
      </c>
      <c r="W529" s="216">
        <v>451299.72</v>
      </c>
      <c r="X529" s="217"/>
      <c r="Y529" s="217"/>
      <c r="Z529" s="216">
        <v>87500</v>
      </c>
      <c r="AA529" s="216">
        <v>4561598.3600000003</v>
      </c>
      <c r="AB529" s="216">
        <v>762583.1</v>
      </c>
      <c r="AC529" s="217"/>
      <c r="AD529" s="216">
        <v>51063.11</v>
      </c>
      <c r="AE529" s="216">
        <v>809213.2</v>
      </c>
      <c r="AF529" s="216">
        <v>348502.03</v>
      </c>
      <c r="AG529" s="216">
        <v>2362238</v>
      </c>
      <c r="AH529" s="216">
        <v>140000</v>
      </c>
      <c r="AI529" s="216">
        <v>122149</v>
      </c>
      <c r="AJ529" s="216">
        <v>11299229.460000001</v>
      </c>
      <c r="AK529" s="216">
        <v>75000</v>
      </c>
      <c r="AL529" s="216">
        <v>138000</v>
      </c>
      <c r="AM529" s="216">
        <v>82000</v>
      </c>
      <c r="AN529" s="216"/>
      <c r="AO529" s="216">
        <v>2549362.86</v>
      </c>
      <c r="AP529" s="217">
        <v>650243.24</v>
      </c>
      <c r="AQ529" s="216">
        <v>1291058.6499999999</v>
      </c>
      <c r="AR529" s="216">
        <v>12214.48</v>
      </c>
      <c r="AS529" s="216">
        <v>10100</v>
      </c>
      <c r="AT529" s="216">
        <v>448522.98</v>
      </c>
      <c r="AU529" s="216">
        <v>104896</v>
      </c>
      <c r="AV529" s="217">
        <v>33058.230000000003</v>
      </c>
      <c r="AW529" s="217"/>
      <c r="AX529" s="216"/>
      <c r="AY529" s="216">
        <v>1066805.31</v>
      </c>
      <c r="AZ529" s="216">
        <v>63179.03</v>
      </c>
      <c r="BA529" s="216">
        <v>28206.47</v>
      </c>
      <c r="BB529" s="216">
        <v>4746582.21</v>
      </c>
      <c r="BC529" s="216">
        <v>36550248.759999998</v>
      </c>
      <c r="BD529" s="216">
        <v>31117494.41</v>
      </c>
      <c r="BE529" s="217">
        <v>5525394.3499999996</v>
      </c>
      <c r="BF529" s="216"/>
      <c r="BG529" s="216">
        <v>-92640</v>
      </c>
      <c r="BH529" s="216">
        <v>11924753.93</v>
      </c>
      <c r="BI529" s="216">
        <v>1701585</v>
      </c>
      <c r="BJ529" s="216">
        <v>6530396.9299999997</v>
      </c>
      <c r="BK529" s="216">
        <v>3692772</v>
      </c>
      <c r="BL529" s="174">
        <v>1500868</v>
      </c>
      <c r="BM529" s="174">
        <v>3840865.04</v>
      </c>
      <c r="BN529" s="174">
        <v>82166.67</v>
      </c>
      <c r="BO529" s="174">
        <v>1326793.52</v>
      </c>
      <c r="BP529" s="174">
        <v>13145318.949999999</v>
      </c>
      <c r="BQ529" s="174">
        <v>10825.88</v>
      </c>
      <c r="BR529" s="174">
        <v>10825.88</v>
      </c>
    </row>
    <row r="530" spans="1:70" ht="11.25" hidden="1" customHeight="1" outlineLevel="2" x14ac:dyDescent="0.2">
      <c r="A530" s="214" t="s">
        <v>1122</v>
      </c>
      <c r="B530" s="215">
        <v>511</v>
      </c>
      <c r="C530" s="216">
        <v>4088</v>
      </c>
      <c r="D530" s="216">
        <v>616007.39</v>
      </c>
      <c r="E530" s="216">
        <v>3926117.67</v>
      </c>
      <c r="F530" s="174">
        <v>2566245.5299999998</v>
      </c>
      <c r="G530" s="175"/>
      <c r="H530" s="175"/>
      <c r="I530" s="175"/>
      <c r="J530" s="175"/>
      <c r="K530" s="175"/>
      <c r="L530" s="175"/>
      <c r="M530" s="174">
        <v>138134.39000000001</v>
      </c>
      <c r="N530" s="216">
        <v>172602.85</v>
      </c>
      <c r="O530" s="217"/>
      <c r="P530" s="217"/>
      <c r="Q530" s="217"/>
      <c r="R530" s="216">
        <v>139565.72</v>
      </c>
      <c r="S530" s="217"/>
      <c r="T530" s="217"/>
      <c r="U530" s="217"/>
      <c r="V530" s="217"/>
      <c r="W530" s="216">
        <v>28342.78</v>
      </c>
      <c r="X530" s="217"/>
      <c r="Y530" s="217"/>
      <c r="Z530" s="217"/>
      <c r="AA530" s="217"/>
      <c r="AB530" s="217"/>
      <c r="AC530" s="217"/>
      <c r="AD530" s="217"/>
      <c r="AE530" s="216">
        <v>641561.4</v>
      </c>
      <c r="AF530" s="217"/>
      <c r="AG530" s="216">
        <v>239665</v>
      </c>
      <c r="AH530" s="217"/>
      <c r="AI530" s="217"/>
      <c r="AJ530" s="216">
        <v>1046467.15</v>
      </c>
      <c r="AK530" s="216">
        <v>26000</v>
      </c>
      <c r="AL530" s="216">
        <v>18000</v>
      </c>
      <c r="AM530" s="216">
        <v>234350.62</v>
      </c>
      <c r="AN530" s="217"/>
      <c r="AO530" s="216">
        <v>147001.26</v>
      </c>
      <c r="AP530" s="217"/>
      <c r="AQ530" s="217"/>
      <c r="AR530" s="217"/>
      <c r="AS530" s="216">
        <v>37226.81</v>
      </c>
      <c r="AT530" s="216">
        <v>8344</v>
      </c>
      <c r="AU530" s="216">
        <v>14045.27</v>
      </c>
      <c r="AV530" s="217"/>
      <c r="AW530" s="217"/>
      <c r="AX530" s="216">
        <v>160353.44</v>
      </c>
      <c r="AY530" s="216">
        <v>2035.8</v>
      </c>
      <c r="AZ530" s="216">
        <v>6498.14</v>
      </c>
      <c r="BA530" s="216">
        <v>392611.81</v>
      </c>
      <c r="BB530" s="216">
        <v>2830294.99</v>
      </c>
      <c r="BC530" s="216">
        <v>2495655.89</v>
      </c>
      <c r="BD530" s="216">
        <v>334639.09999999998</v>
      </c>
      <c r="BE530" s="217"/>
      <c r="BF530" s="217"/>
      <c r="BG530" s="216">
        <v>665362.92000000004</v>
      </c>
      <c r="BH530" s="216">
        <v>388837.07</v>
      </c>
      <c r="BI530" s="216">
        <v>53154</v>
      </c>
      <c r="BJ530" s="216">
        <v>212007.07</v>
      </c>
      <c r="BK530" s="216">
        <v>123676</v>
      </c>
      <c r="BL530" s="174">
        <v>1582611.81</v>
      </c>
      <c r="BM530" s="174">
        <v>392611.81</v>
      </c>
      <c r="BN530" s="175"/>
      <c r="BO530" s="175"/>
      <c r="BP530" s="174">
        <v>1190000</v>
      </c>
      <c r="BQ530" s="175"/>
      <c r="BR530" s="175"/>
    </row>
    <row r="531" spans="1:70" ht="11.25" hidden="1" customHeight="1" outlineLevel="3" x14ac:dyDescent="0.2">
      <c r="A531" s="223" t="s">
        <v>1123</v>
      </c>
      <c r="B531" s="221">
        <v>76</v>
      </c>
      <c r="C531" s="221">
        <v>608</v>
      </c>
      <c r="D531" s="219">
        <v>79611.39</v>
      </c>
      <c r="E531" s="219">
        <v>402733.09</v>
      </c>
      <c r="F531" s="180">
        <v>266000.74</v>
      </c>
      <c r="G531" s="181"/>
      <c r="H531" s="181"/>
      <c r="I531" s="181"/>
      <c r="J531" s="181"/>
      <c r="K531" s="181"/>
      <c r="L531" s="181"/>
      <c r="M531" s="181"/>
      <c r="N531" s="222"/>
      <c r="O531" s="222"/>
      <c r="P531" s="222"/>
      <c r="Q531" s="222"/>
      <c r="R531" s="219">
        <v>38477.760000000002</v>
      </c>
      <c r="S531" s="222"/>
      <c r="T531" s="222"/>
      <c r="U531" s="222"/>
      <c r="V531" s="222"/>
      <c r="W531" s="219">
        <v>4634.3999999999996</v>
      </c>
      <c r="X531" s="222"/>
      <c r="Y531" s="222"/>
      <c r="Z531" s="222"/>
      <c r="AA531" s="222"/>
      <c r="AB531" s="222"/>
      <c r="AC531" s="222"/>
      <c r="AD531" s="222"/>
      <c r="AE531" s="219">
        <v>66500.19</v>
      </c>
      <c r="AF531" s="222"/>
      <c r="AG531" s="219">
        <v>27120</v>
      </c>
      <c r="AH531" s="222"/>
      <c r="AI531" s="222"/>
      <c r="AJ531" s="219">
        <v>76738.63</v>
      </c>
      <c r="AK531" s="219">
        <v>10000</v>
      </c>
      <c r="AL531" s="219">
        <v>2000</v>
      </c>
      <c r="AM531" s="219">
        <v>19245.98</v>
      </c>
      <c r="AN531" s="222"/>
      <c r="AO531" s="222"/>
      <c r="AP531" s="222"/>
      <c r="AQ531" s="222"/>
      <c r="AR531" s="222"/>
      <c r="AS531" s="219">
        <v>4027.34</v>
      </c>
      <c r="AT531" s="219">
        <v>1192</v>
      </c>
      <c r="AU531" s="222"/>
      <c r="AV531" s="222"/>
      <c r="AW531" s="222"/>
      <c r="AX531" s="222"/>
      <c r="AY531" s="222"/>
      <c r="AZ531" s="222"/>
      <c r="BA531" s="219">
        <v>40273.31</v>
      </c>
      <c r="BB531" s="219">
        <v>342084.57</v>
      </c>
      <c r="BC531" s="219">
        <v>283056.57</v>
      </c>
      <c r="BD531" s="219">
        <v>59028</v>
      </c>
      <c r="BE531" s="222"/>
      <c r="BF531" s="222"/>
      <c r="BG531" s="219">
        <v>63521.279999999999</v>
      </c>
      <c r="BH531" s="219">
        <v>40474.68</v>
      </c>
      <c r="BI531" s="219">
        <v>6041</v>
      </c>
      <c r="BJ531" s="219">
        <v>21746.68</v>
      </c>
      <c r="BK531" s="219">
        <v>12687</v>
      </c>
      <c r="BL531" s="180">
        <v>210273.31</v>
      </c>
      <c r="BM531" s="180">
        <v>40273.31</v>
      </c>
      <c r="BN531" s="181"/>
      <c r="BO531" s="181"/>
      <c r="BP531" s="180">
        <v>170000</v>
      </c>
      <c r="BQ531" s="181"/>
      <c r="BR531" s="181"/>
    </row>
    <row r="532" spans="1:70" ht="11.25" hidden="1" customHeight="1" outlineLevel="3" x14ac:dyDescent="0.2">
      <c r="A532" s="223" t="s">
        <v>677</v>
      </c>
      <c r="B532" s="221">
        <v>77</v>
      </c>
      <c r="C532" s="221">
        <v>616</v>
      </c>
      <c r="D532" s="219">
        <v>21291.59</v>
      </c>
      <c r="E532" s="219">
        <v>379790.77</v>
      </c>
      <c r="F532" s="180">
        <v>260133.9</v>
      </c>
      <c r="G532" s="181"/>
      <c r="H532" s="181"/>
      <c r="I532" s="181"/>
      <c r="J532" s="181"/>
      <c r="K532" s="181"/>
      <c r="L532" s="181"/>
      <c r="M532" s="180">
        <v>26013.39</v>
      </c>
      <c r="N532" s="222"/>
      <c r="O532" s="222"/>
      <c r="P532" s="222"/>
      <c r="Q532" s="222"/>
      <c r="R532" s="222"/>
      <c r="S532" s="222"/>
      <c r="T532" s="222"/>
      <c r="U532" s="222"/>
      <c r="V532" s="222"/>
      <c r="W532" s="219">
        <v>5265</v>
      </c>
      <c r="X532" s="222"/>
      <c r="Y532" s="222"/>
      <c r="Z532" s="222"/>
      <c r="AA532" s="222"/>
      <c r="AB532" s="222"/>
      <c r="AC532" s="222"/>
      <c r="AD532" s="222"/>
      <c r="AE532" s="219">
        <v>65033.48</v>
      </c>
      <c r="AF532" s="222"/>
      <c r="AG532" s="219">
        <v>23345</v>
      </c>
      <c r="AH532" s="222"/>
      <c r="AI532" s="222"/>
      <c r="AJ532" s="219">
        <v>184044.9</v>
      </c>
      <c r="AK532" s="219">
        <v>2000</v>
      </c>
      <c r="AL532" s="219">
        <v>5000</v>
      </c>
      <c r="AM532" s="219">
        <v>17181.169999999998</v>
      </c>
      <c r="AN532" s="222"/>
      <c r="AO532" s="219">
        <v>72460.789999999994</v>
      </c>
      <c r="AP532" s="222"/>
      <c r="AQ532" s="222"/>
      <c r="AR532" s="222"/>
      <c r="AS532" s="219">
        <v>3737.87</v>
      </c>
      <c r="AT532" s="219">
        <v>1192</v>
      </c>
      <c r="AU532" s="219">
        <v>1827.92</v>
      </c>
      <c r="AV532" s="222"/>
      <c r="AW532" s="222"/>
      <c r="AX532" s="219">
        <v>39482.85</v>
      </c>
      <c r="AY532" s="219">
        <v>2035.8</v>
      </c>
      <c r="AZ532" s="219">
        <v>1147.4100000000001</v>
      </c>
      <c r="BA532" s="219">
        <v>37979.089999999997</v>
      </c>
      <c r="BB532" s="219">
        <v>156897.23000000001</v>
      </c>
      <c r="BC532" s="219">
        <v>135886.73000000001</v>
      </c>
      <c r="BD532" s="219">
        <v>21010.5</v>
      </c>
      <c r="BE532" s="222"/>
      <c r="BF532" s="222"/>
      <c r="BG532" s="219">
        <v>60140.23</v>
      </c>
      <c r="BH532" s="219">
        <v>38169.11</v>
      </c>
      <c r="BI532" s="219">
        <v>5697</v>
      </c>
      <c r="BJ532" s="219">
        <v>20509.11</v>
      </c>
      <c r="BK532" s="219">
        <v>11963</v>
      </c>
      <c r="BL532" s="180">
        <v>207979.09</v>
      </c>
      <c r="BM532" s="180">
        <v>37979.089999999997</v>
      </c>
      <c r="BN532" s="181"/>
      <c r="BO532" s="181"/>
      <c r="BP532" s="180">
        <v>170000</v>
      </c>
      <c r="BQ532" s="181"/>
      <c r="BR532" s="181"/>
    </row>
    <row r="533" spans="1:70" ht="11.25" hidden="1" customHeight="1" outlineLevel="3" x14ac:dyDescent="0.2">
      <c r="A533" s="223" t="s">
        <v>678</v>
      </c>
      <c r="B533" s="221">
        <v>66</v>
      </c>
      <c r="C533" s="221">
        <v>528</v>
      </c>
      <c r="D533" s="219">
        <v>79611.39</v>
      </c>
      <c r="E533" s="219">
        <v>408496.99</v>
      </c>
      <c r="F533" s="180">
        <v>225621</v>
      </c>
      <c r="G533" s="181"/>
      <c r="H533" s="181"/>
      <c r="I533" s="181"/>
      <c r="J533" s="181"/>
      <c r="K533" s="181"/>
      <c r="L533" s="181"/>
      <c r="M533" s="181"/>
      <c r="N533" s="219">
        <v>61841</v>
      </c>
      <c r="O533" s="222"/>
      <c r="P533" s="222"/>
      <c r="Q533" s="222"/>
      <c r="R533" s="219">
        <v>33578.86</v>
      </c>
      <c r="S533" s="222"/>
      <c r="T533" s="222"/>
      <c r="U533" s="222"/>
      <c r="V533" s="222"/>
      <c r="W533" s="219">
        <v>3930.88</v>
      </c>
      <c r="X533" s="222"/>
      <c r="Y533" s="222"/>
      <c r="Z533" s="222"/>
      <c r="AA533" s="222"/>
      <c r="AB533" s="222"/>
      <c r="AC533" s="222"/>
      <c r="AD533" s="222"/>
      <c r="AE533" s="219">
        <v>56405.25</v>
      </c>
      <c r="AF533" s="222"/>
      <c r="AG533" s="219">
        <v>27120</v>
      </c>
      <c r="AH533" s="222"/>
      <c r="AI533" s="222"/>
      <c r="AJ533" s="219">
        <v>70757.5</v>
      </c>
      <c r="AK533" s="219">
        <v>2000</v>
      </c>
      <c r="AL533" s="219">
        <v>1000</v>
      </c>
      <c r="AM533" s="219">
        <v>19764.740000000002</v>
      </c>
      <c r="AN533" s="222"/>
      <c r="AO533" s="222"/>
      <c r="AP533" s="222"/>
      <c r="AQ533" s="222"/>
      <c r="AR533" s="222"/>
      <c r="AS533" s="219">
        <v>3466.57</v>
      </c>
      <c r="AT533" s="219">
        <v>1192</v>
      </c>
      <c r="AU533" s="219">
        <v>1231.21</v>
      </c>
      <c r="AV533" s="222"/>
      <c r="AW533" s="222"/>
      <c r="AX533" s="222"/>
      <c r="AY533" s="222"/>
      <c r="AZ533" s="219">
        <v>1253.28</v>
      </c>
      <c r="BA533" s="219">
        <v>40849.699999999997</v>
      </c>
      <c r="BB533" s="219">
        <v>339798.17</v>
      </c>
      <c r="BC533" s="219">
        <v>285170.17</v>
      </c>
      <c r="BD533" s="219">
        <v>54628</v>
      </c>
      <c r="BE533" s="222"/>
      <c r="BF533" s="222"/>
      <c r="BG533" s="219">
        <v>77552.710000000006</v>
      </c>
      <c r="BH533" s="219">
        <v>35314.49</v>
      </c>
      <c r="BI533" s="221">
        <v>388</v>
      </c>
      <c r="BJ533" s="219">
        <v>22057.49</v>
      </c>
      <c r="BK533" s="219">
        <v>12869</v>
      </c>
      <c r="BL533" s="180">
        <v>210849.7</v>
      </c>
      <c r="BM533" s="180">
        <v>40849.699999999997</v>
      </c>
      <c r="BN533" s="181"/>
      <c r="BO533" s="181"/>
      <c r="BP533" s="180">
        <v>170000</v>
      </c>
      <c r="BQ533" s="181"/>
      <c r="BR533" s="181"/>
    </row>
    <row r="534" spans="1:70" ht="11.25" hidden="1" customHeight="1" outlineLevel="3" x14ac:dyDescent="0.2">
      <c r="A534" s="223" t="s">
        <v>336</v>
      </c>
      <c r="B534" s="221">
        <v>68</v>
      </c>
      <c r="C534" s="221">
        <v>544</v>
      </c>
      <c r="D534" s="219">
        <v>46760.05</v>
      </c>
      <c r="E534" s="219">
        <v>559982.78</v>
      </c>
      <c r="F534" s="180">
        <v>383246.5</v>
      </c>
      <c r="G534" s="181"/>
      <c r="H534" s="181"/>
      <c r="I534" s="181"/>
      <c r="J534" s="181"/>
      <c r="K534" s="181"/>
      <c r="L534" s="181"/>
      <c r="M534" s="180">
        <v>38324.65</v>
      </c>
      <c r="N534" s="219">
        <v>37875</v>
      </c>
      <c r="O534" s="222"/>
      <c r="P534" s="222"/>
      <c r="Q534" s="222"/>
      <c r="R534" s="222"/>
      <c r="S534" s="222"/>
      <c r="T534" s="222"/>
      <c r="U534" s="222"/>
      <c r="V534" s="222"/>
      <c r="W534" s="219">
        <v>4725</v>
      </c>
      <c r="X534" s="222"/>
      <c r="Y534" s="222"/>
      <c r="Z534" s="222"/>
      <c r="AA534" s="222"/>
      <c r="AB534" s="222"/>
      <c r="AC534" s="222"/>
      <c r="AD534" s="222"/>
      <c r="AE534" s="219">
        <v>95811.63</v>
      </c>
      <c r="AF534" s="222"/>
      <c r="AG534" s="222"/>
      <c r="AH534" s="222"/>
      <c r="AI534" s="222"/>
      <c r="AJ534" s="219">
        <v>218426.81</v>
      </c>
      <c r="AK534" s="219">
        <v>2000</v>
      </c>
      <c r="AL534" s="222"/>
      <c r="AM534" s="219">
        <v>33398.46</v>
      </c>
      <c r="AN534" s="222"/>
      <c r="AO534" s="219">
        <v>74540.47</v>
      </c>
      <c r="AP534" s="222"/>
      <c r="AQ534" s="222"/>
      <c r="AR534" s="222"/>
      <c r="AS534" s="219">
        <v>5111.59</v>
      </c>
      <c r="AT534" s="219">
        <v>1192</v>
      </c>
      <c r="AU534" s="219">
        <v>4365.72</v>
      </c>
      <c r="AV534" s="222"/>
      <c r="AW534" s="222"/>
      <c r="AX534" s="219">
        <v>41074.410000000003</v>
      </c>
      <c r="AY534" s="222"/>
      <c r="AZ534" s="221">
        <v>745.87</v>
      </c>
      <c r="BA534" s="219">
        <v>55998.29</v>
      </c>
      <c r="BB534" s="219">
        <v>305267.83</v>
      </c>
      <c r="BC534" s="219">
        <v>305267.83</v>
      </c>
      <c r="BD534" s="222"/>
      <c r="BE534" s="222"/>
      <c r="BF534" s="222"/>
      <c r="BG534" s="219">
        <v>83048.19</v>
      </c>
      <c r="BH534" s="219">
        <v>56279.54</v>
      </c>
      <c r="BI534" s="219">
        <v>8401</v>
      </c>
      <c r="BJ534" s="219">
        <v>30238.54</v>
      </c>
      <c r="BK534" s="219">
        <v>17640</v>
      </c>
      <c r="BL534" s="180">
        <v>225998.29</v>
      </c>
      <c r="BM534" s="180">
        <v>55998.29</v>
      </c>
      <c r="BN534" s="181"/>
      <c r="BO534" s="181"/>
      <c r="BP534" s="180">
        <v>170000</v>
      </c>
      <c r="BQ534" s="181"/>
      <c r="BR534" s="181"/>
    </row>
    <row r="535" spans="1:70" ht="11.25" hidden="1" customHeight="1" outlineLevel="3" x14ac:dyDescent="0.2">
      <c r="A535" s="223" t="s">
        <v>679</v>
      </c>
      <c r="B535" s="221">
        <v>74</v>
      </c>
      <c r="C535" s="221">
        <v>592</v>
      </c>
      <c r="D535" s="219">
        <v>118961.57</v>
      </c>
      <c r="E535" s="219">
        <v>624403.02</v>
      </c>
      <c r="F535" s="180">
        <v>355871.75</v>
      </c>
      <c r="G535" s="181"/>
      <c r="H535" s="181"/>
      <c r="I535" s="181"/>
      <c r="J535" s="181"/>
      <c r="K535" s="181"/>
      <c r="L535" s="181"/>
      <c r="M535" s="180">
        <v>35587.18</v>
      </c>
      <c r="N535" s="219">
        <v>33754.550000000003</v>
      </c>
      <c r="O535" s="222"/>
      <c r="P535" s="222"/>
      <c r="Q535" s="222"/>
      <c r="R535" s="219">
        <v>67509.100000000006</v>
      </c>
      <c r="S535" s="222"/>
      <c r="T535" s="222"/>
      <c r="U535" s="222"/>
      <c r="V535" s="222"/>
      <c r="W535" s="219">
        <v>4387.5</v>
      </c>
      <c r="X535" s="222"/>
      <c r="Y535" s="222"/>
      <c r="Z535" s="222"/>
      <c r="AA535" s="222"/>
      <c r="AB535" s="222"/>
      <c r="AC535" s="222"/>
      <c r="AD535" s="222"/>
      <c r="AE535" s="219">
        <v>88967.94</v>
      </c>
      <c r="AF535" s="222"/>
      <c r="AG535" s="219">
        <v>38325</v>
      </c>
      <c r="AH535" s="222"/>
      <c r="AI535" s="222"/>
      <c r="AJ535" s="219">
        <v>117575.88</v>
      </c>
      <c r="AK535" s="219">
        <v>3000</v>
      </c>
      <c r="AL535" s="222"/>
      <c r="AM535" s="219">
        <v>39196.28</v>
      </c>
      <c r="AN535" s="222"/>
      <c r="AO535" s="222"/>
      <c r="AP535" s="222"/>
      <c r="AQ535" s="222"/>
      <c r="AR535" s="222"/>
      <c r="AS535" s="219">
        <v>5873.64</v>
      </c>
      <c r="AT535" s="219">
        <v>1192</v>
      </c>
      <c r="AU535" s="219">
        <v>3998.65</v>
      </c>
      <c r="AV535" s="222"/>
      <c r="AW535" s="222"/>
      <c r="AX535" s="222"/>
      <c r="AY535" s="222"/>
      <c r="AZ535" s="219">
        <v>1874.99</v>
      </c>
      <c r="BA535" s="219">
        <v>62440.32</v>
      </c>
      <c r="BB535" s="219">
        <v>508205.29</v>
      </c>
      <c r="BC535" s="219">
        <v>416062.79</v>
      </c>
      <c r="BD535" s="219">
        <v>92142.5</v>
      </c>
      <c r="BE535" s="222"/>
      <c r="BF535" s="222"/>
      <c r="BG535" s="219">
        <v>117583.42</v>
      </c>
      <c r="BH535" s="219">
        <v>62752.46</v>
      </c>
      <c r="BI535" s="219">
        <v>9366</v>
      </c>
      <c r="BJ535" s="219">
        <v>33717.46</v>
      </c>
      <c r="BK535" s="219">
        <v>19669</v>
      </c>
      <c r="BL535" s="180">
        <v>232440.32000000001</v>
      </c>
      <c r="BM535" s="180">
        <v>62440.32</v>
      </c>
      <c r="BN535" s="181"/>
      <c r="BO535" s="181"/>
      <c r="BP535" s="180">
        <v>170000</v>
      </c>
      <c r="BQ535" s="181"/>
      <c r="BR535" s="181"/>
    </row>
    <row r="536" spans="1:70" ht="11.25" hidden="1" customHeight="1" outlineLevel="3" x14ac:dyDescent="0.2">
      <c r="A536" s="223" t="s">
        <v>680</v>
      </c>
      <c r="B536" s="221">
        <v>71</v>
      </c>
      <c r="C536" s="221">
        <v>568</v>
      </c>
      <c r="D536" s="219">
        <v>102670.5</v>
      </c>
      <c r="E536" s="219">
        <v>592051.02</v>
      </c>
      <c r="F536" s="180">
        <v>382091.64</v>
      </c>
      <c r="G536" s="181"/>
      <c r="H536" s="181"/>
      <c r="I536" s="181"/>
      <c r="J536" s="181"/>
      <c r="K536" s="181"/>
      <c r="L536" s="181"/>
      <c r="M536" s="180">
        <v>38209.17</v>
      </c>
      <c r="N536" s="219">
        <v>39132.300000000003</v>
      </c>
      <c r="O536" s="222"/>
      <c r="P536" s="222"/>
      <c r="Q536" s="222"/>
      <c r="R536" s="222"/>
      <c r="S536" s="222"/>
      <c r="T536" s="222"/>
      <c r="U536" s="222"/>
      <c r="V536" s="222"/>
      <c r="W536" s="222"/>
      <c r="X536" s="222"/>
      <c r="Y536" s="222"/>
      <c r="Z536" s="222"/>
      <c r="AA536" s="222"/>
      <c r="AB536" s="222"/>
      <c r="AC536" s="222"/>
      <c r="AD536" s="222"/>
      <c r="AE536" s="219">
        <v>95522.91</v>
      </c>
      <c r="AF536" s="222"/>
      <c r="AG536" s="219">
        <v>37095</v>
      </c>
      <c r="AH536" s="222"/>
      <c r="AI536" s="222"/>
      <c r="AJ536" s="219">
        <v>162034.9</v>
      </c>
      <c r="AK536" s="219">
        <v>2000</v>
      </c>
      <c r="AL536" s="219">
        <v>5000</v>
      </c>
      <c r="AM536" s="219">
        <v>36284.589999999997</v>
      </c>
      <c r="AN536" s="222"/>
      <c r="AO536" s="222"/>
      <c r="AP536" s="222"/>
      <c r="AQ536" s="222"/>
      <c r="AR536" s="222"/>
      <c r="AS536" s="219">
        <v>5423.2</v>
      </c>
      <c r="AT536" s="219">
        <v>1192</v>
      </c>
      <c r="AU536" s="219">
        <v>2621.77</v>
      </c>
      <c r="AV536" s="222"/>
      <c r="AW536" s="222"/>
      <c r="AX536" s="219">
        <v>48831.65</v>
      </c>
      <c r="AY536" s="222"/>
      <c r="AZ536" s="219">
        <v>1476.59</v>
      </c>
      <c r="BA536" s="219">
        <v>59205.1</v>
      </c>
      <c r="BB536" s="219">
        <v>430077.56</v>
      </c>
      <c r="BC536" s="219">
        <v>396692.06</v>
      </c>
      <c r="BD536" s="219">
        <v>33385.5</v>
      </c>
      <c r="BE536" s="222"/>
      <c r="BF536" s="222"/>
      <c r="BG536" s="219">
        <v>102609.06</v>
      </c>
      <c r="BH536" s="219">
        <v>59501.36</v>
      </c>
      <c r="BI536" s="219">
        <v>8881</v>
      </c>
      <c r="BJ536" s="219">
        <v>31970.36</v>
      </c>
      <c r="BK536" s="219">
        <v>18650</v>
      </c>
      <c r="BL536" s="180">
        <v>229205.1</v>
      </c>
      <c r="BM536" s="180">
        <v>59205.1</v>
      </c>
      <c r="BN536" s="181"/>
      <c r="BO536" s="181"/>
      <c r="BP536" s="180">
        <v>170000</v>
      </c>
      <c r="BQ536" s="181"/>
      <c r="BR536" s="181"/>
    </row>
    <row r="537" spans="1:70" ht="11.25" hidden="1" customHeight="1" outlineLevel="3" x14ac:dyDescent="0.2">
      <c r="A537" s="223" t="s">
        <v>681</v>
      </c>
      <c r="B537" s="221">
        <v>79</v>
      </c>
      <c r="C537" s="221">
        <v>632</v>
      </c>
      <c r="D537" s="219">
        <v>167100.9</v>
      </c>
      <c r="E537" s="219">
        <v>958660</v>
      </c>
      <c r="F537" s="180">
        <v>693280</v>
      </c>
      <c r="G537" s="181"/>
      <c r="H537" s="181"/>
      <c r="I537" s="181"/>
      <c r="J537" s="181"/>
      <c r="K537" s="181"/>
      <c r="L537" s="181"/>
      <c r="M537" s="181"/>
      <c r="N537" s="222"/>
      <c r="O537" s="222"/>
      <c r="P537" s="222"/>
      <c r="Q537" s="222"/>
      <c r="R537" s="222"/>
      <c r="S537" s="222"/>
      <c r="T537" s="222"/>
      <c r="U537" s="222"/>
      <c r="V537" s="222"/>
      <c r="W537" s="219">
        <v>5400</v>
      </c>
      <c r="X537" s="222"/>
      <c r="Y537" s="222"/>
      <c r="Z537" s="222"/>
      <c r="AA537" s="222"/>
      <c r="AB537" s="222"/>
      <c r="AC537" s="222"/>
      <c r="AD537" s="222"/>
      <c r="AE537" s="219">
        <v>173320</v>
      </c>
      <c r="AF537" s="222"/>
      <c r="AG537" s="219">
        <v>86660</v>
      </c>
      <c r="AH537" s="222"/>
      <c r="AI537" s="222"/>
      <c r="AJ537" s="219">
        <v>216888.53</v>
      </c>
      <c r="AK537" s="219">
        <v>5000</v>
      </c>
      <c r="AL537" s="219">
        <v>5000</v>
      </c>
      <c r="AM537" s="219">
        <v>69279.399999999994</v>
      </c>
      <c r="AN537" s="222"/>
      <c r="AO537" s="222"/>
      <c r="AP537" s="222"/>
      <c r="AQ537" s="222"/>
      <c r="AR537" s="222"/>
      <c r="AS537" s="219">
        <v>9586.6</v>
      </c>
      <c r="AT537" s="219">
        <v>1192</v>
      </c>
      <c r="AU537" s="222"/>
      <c r="AV537" s="222"/>
      <c r="AW537" s="222"/>
      <c r="AX537" s="219">
        <v>30964.53</v>
      </c>
      <c r="AY537" s="222"/>
      <c r="AZ537" s="222"/>
      <c r="BA537" s="219">
        <v>95866</v>
      </c>
      <c r="BB537" s="219">
        <v>747964.34</v>
      </c>
      <c r="BC537" s="219">
        <v>673519.74</v>
      </c>
      <c r="BD537" s="219">
        <v>74444.600000000006</v>
      </c>
      <c r="BE537" s="222"/>
      <c r="BF537" s="222"/>
      <c r="BG537" s="219">
        <v>160908.03</v>
      </c>
      <c r="BH537" s="219">
        <v>96345.43</v>
      </c>
      <c r="BI537" s="219">
        <v>14380</v>
      </c>
      <c r="BJ537" s="219">
        <v>51767.43</v>
      </c>
      <c r="BK537" s="219">
        <v>30198</v>
      </c>
      <c r="BL537" s="180">
        <v>265866</v>
      </c>
      <c r="BM537" s="180">
        <v>95866</v>
      </c>
      <c r="BN537" s="181"/>
      <c r="BO537" s="181"/>
      <c r="BP537" s="180">
        <v>170000</v>
      </c>
      <c r="BQ537" s="181"/>
      <c r="BR537" s="181"/>
    </row>
    <row r="538" spans="1:70" ht="11.25" hidden="1" customHeight="1" outlineLevel="2" x14ac:dyDescent="0.2">
      <c r="A538" s="214" t="s">
        <v>1124</v>
      </c>
      <c r="B538" s="215">
        <v>555</v>
      </c>
      <c r="C538" s="216">
        <v>4220</v>
      </c>
      <c r="D538" s="216">
        <v>294931.31</v>
      </c>
      <c r="E538" s="216">
        <v>3390611.98</v>
      </c>
      <c r="F538" s="174">
        <v>38646.71</v>
      </c>
      <c r="G538" s="174">
        <v>1500237.56</v>
      </c>
      <c r="H538" s="175"/>
      <c r="I538" s="175"/>
      <c r="J538" s="174">
        <v>30126.400000000001</v>
      </c>
      <c r="K538" s="175"/>
      <c r="L538" s="175"/>
      <c r="M538" s="174">
        <v>152070.42000000001</v>
      </c>
      <c r="N538" s="216">
        <v>62902.21</v>
      </c>
      <c r="O538" s="217"/>
      <c r="P538" s="216">
        <v>150023.76999999999</v>
      </c>
      <c r="Q538" s="217"/>
      <c r="R538" s="216">
        <v>119652.22</v>
      </c>
      <c r="S538" s="216">
        <v>16405.439999999999</v>
      </c>
      <c r="T538" s="217"/>
      <c r="U538" s="217"/>
      <c r="V538" s="216">
        <v>667881.31000000006</v>
      </c>
      <c r="W538" s="216">
        <v>35866.67</v>
      </c>
      <c r="X538" s="217"/>
      <c r="Y538" s="217"/>
      <c r="Z538" s="216">
        <v>15000</v>
      </c>
      <c r="AA538" s="216">
        <v>372666.59</v>
      </c>
      <c r="AB538" s="217"/>
      <c r="AC538" s="217"/>
      <c r="AD538" s="217"/>
      <c r="AE538" s="216">
        <v>9661.68</v>
      </c>
      <c r="AF538" s="217"/>
      <c r="AG538" s="216">
        <v>219471</v>
      </c>
      <c r="AH538" s="217"/>
      <c r="AI538" s="217"/>
      <c r="AJ538" s="216">
        <v>706169.71</v>
      </c>
      <c r="AK538" s="216">
        <v>12000</v>
      </c>
      <c r="AL538" s="216">
        <v>9000</v>
      </c>
      <c r="AM538" s="216">
        <v>164933.81</v>
      </c>
      <c r="AN538" s="217"/>
      <c r="AO538" s="217"/>
      <c r="AP538" s="217"/>
      <c r="AQ538" s="217"/>
      <c r="AR538" s="217"/>
      <c r="AS538" s="216">
        <v>32326.9</v>
      </c>
      <c r="AT538" s="216">
        <v>7450</v>
      </c>
      <c r="AU538" s="216">
        <v>6931.88</v>
      </c>
      <c r="AV538" s="217"/>
      <c r="AW538" s="217"/>
      <c r="AX538" s="216">
        <v>116916.76</v>
      </c>
      <c r="AY538" s="216">
        <v>13604.64</v>
      </c>
      <c r="AZ538" s="216">
        <v>3944.53</v>
      </c>
      <c r="BA538" s="216">
        <v>339061.19</v>
      </c>
      <c r="BB538" s="216">
        <v>2327024.92</v>
      </c>
      <c r="BC538" s="216">
        <v>1995961.02</v>
      </c>
      <c r="BD538" s="216">
        <v>331063.90000000002</v>
      </c>
      <c r="BE538" s="217"/>
      <c r="BF538" s="217"/>
      <c r="BG538" s="216">
        <v>735191.65</v>
      </c>
      <c r="BH538" s="216">
        <v>337466.95</v>
      </c>
      <c r="BI538" s="216">
        <v>46622</v>
      </c>
      <c r="BJ538" s="216">
        <v>183519.95</v>
      </c>
      <c r="BK538" s="216">
        <v>107325</v>
      </c>
      <c r="BL538" s="174">
        <v>1736424.82</v>
      </c>
      <c r="BM538" s="174">
        <v>339061.19</v>
      </c>
      <c r="BN538" s="175"/>
      <c r="BO538" s="174">
        <v>164863.63</v>
      </c>
      <c r="BP538" s="174">
        <v>1232500</v>
      </c>
      <c r="BQ538" s="174">
        <v>4849.17</v>
      </c>
      <c r="BR538" s="174">
        <v>4849.17</v>
      </c>
    </row>
    <row r="539" spans="1:70" ht="11.25" hidden="1" customHeight="1" outlineLevel="3" x14ac:dyDescent="0.2">
      <c r="A539" s="223" t="s">
        <v>1125</v>
      </c>
      <c r="B539" s="221">
        <v>78</v>
      </c>
      <c r="C539" s="221">
        <v>624</v>
      </c>
      <c r="D539" s="219">
        <v>48636.92</v>
      </c>
      <c r="E539" s="219">
        <v>389657.33</v>
      </c>
      <c r="F539" s="181"/>
      <c r="G539" s="180">
        <v>133996.79999999999</v>
      </c>
      <c r="H539" s="181"/>
      <c r="I539" s="181"/>
      <c r="J539" s="181"/>
      <c r="K539" s="181"/>
      <c r="L539" s="181"/>
      <c r="M539" s="180">
        <v>13399.68</v>
      </c>
      <c r="N539" s="219">
        <v>20520.099999999999</v>
      </c>
      <c r="O539" s="222"/>
      <c r="P539" s="219">
        <v>13399.68</v>
      </c>
      <c r="Q539" s="222"/>
      <c r="R539" s="219">
        <v>73824.479999999996</v>
      </c>
      <c r="S539" s="219">
        <v>16405.439999999999</v>
      </c>
      <c r="T539" s="222"/>
      <c r="U539" s="222"/>
      <c r="V539" s="219">
        <v>56345.66</v>
      </c>
      <c r="W539" s="219">
        <v>3740.29</v>
      </c>
      <c r="X539" s="222"/>
      <c r="Y539" s="222"/>
      <c r="Z539" s="222"/>
      <c r="AA539" s="219">
        <v>33499.199999999997</v>
      </c>
      <c r="AB539" s="222"/>
      <c r="AC539" s="222"/>
      <c r="AD539" s="222"/>
      <c r="AE539" s="222"/>
      <c r="AF539" s="222"/>
      <c r="AG539" s="219">
        <v>24526</v>
      </c>
      <c r="AH539" s="222"/>
      <c r="AI539" s="222"/>
      <c r="AJ539" s="219">
        <v>67354.66</v>
      </c>
      <c r="AK539" s="222"/>
      <c r="AL539" s="219">
        <v>2000</v>
      </c>
      <c r="AM539" s="219">
        <v>18069.16</v>
      </c>
      <c r="AN539" s="222"/>
      <c r="AO539" s="222"/>
      <c r="AP539" s="222"/>
      <c r="AQ539" s="222"/>
      <c r="AR539" s="222"/>
      <c r="AS539" s="219">
        <v>3481.85</v>
      </c>
      <c r="AT539" s="219">
        <v>1192</v>
      </c>
      <c r="AU539" s="219">
        <v>2402.4899999999998</v>
      </c>
      <c r="AV539" s="222"/>
      <c r="AW539" s="222"/>
      <c r="AX539" s="222"/>
      <c r="AY539" s="222"/>
      <c r="AZ539" s="219">
        <v>1243.42</v>
      </c>
      <c r="BA539" s="219">
        <v>38965.74</v>
      </c>
      <c r="BB539" s="219">
        <v>291860.42</v>
      </c>
      <c r="BC539" s="219">
        <v>192487.02</v>
      </c>
      <c r="BD539" s="219">
        <v>99373.4</v>
      </c>
      <c r="BE539" s="222"/>
      <c r="BF539" s="222"/>
      <c r="BG539" s="219">
        <v>79079.17</v>
      </c>
      <c r="BH539" s="219">
        <v>40082.480000000003</v>
      </c>
      <c r="BI539" s="219">
        <v>5845</v>
      </c>
      <c r="BJ539" s="219">
        <v>21622.48</v>
      </c>
      <c r="BK539" s="219">
        <v>12615</v>
      </c>
      <c r="BL539" s="180">
        <v>208965.74</v>
      </c>
      <c r="BM539" s="180">
        <v>38965.74</v>
      </c>
      <c r="BN539" s="181"/>
      <c r="BO539" s="181"/>
      <c r="BP539" s="180">
        <v>170000</v>
      </c>
      <c r="BQ539" s="181"/>
      <c r="BR539" s="181"/>
    </row>
    <row r="540" spans="1:70" ht="11.25" hidden="1" customHeight="1" outlineLevel="3" x14ac:dyDescent="0.2">
      <c r="A540" s="223" t="s">
        <v>682</v>
      </c>
      <c r="B540" s="221">
        <v>75</v>
      </c>
      <c r="C540" s="221">
        <v>600</v>
      </c>
      <c r="D540" s="219">
        <v>87433.48</v>
      </c>
      <c r="E540" s="219">
        <v>626436.43000000005</v>
      </c>
      <c r="F540" s="181"/>
      <c r="G540" s="180">
        <v>296352</v>
      </c>
      <c r="H540" s="181"/>
      <c r="I540" s="181"/>
      <c r="J540" s="180">
        <v>30126.400000000001</v>
      </c>
      <c r="K540" s="181"/>
      <c r="L540" s="181"/>
      <c r="M540" s="180">
        <v>29635.200000000001</v>
      </c>
      <c r="N540" s="219">
        <v>26787.96</v>
      </c>
      <c r="O540" s="222"/>
      <c r="P540" s="219">
        <v>29635.200000000001</v>
      </c>
      <c r="Q540" s="222"/>
      <c r="R540" s="222"/>
      <c r="S540" s="222"/>
      <c r="T540" s="222"/>
      <c r="U540" s="222"/>
      <c r="V540" s="219">
        <v>94180.67</v>
      </c>
      <c r="W540" s="219">
        <v>5130</v>
      </c>
      <c r="X540" s="222"/>
      <c r="Y540" s="222"/>
      <c r="Z540" s="222"/>
      <c r="AA540" s="219">
        <v>74088</v>
      </c>
      <c r="AB540" s="222"/>
      <c r="AC540" s="222"/>
      <c r="AD540" s="222"/>
      <c r="AE540" s="222"/>
      <c r="AF540" s="222"/>
      <c r="AG540" s="219">
        <v>40501</v>
      </c>
      <c r="AH540" s="222"/>
      <c r="AI540" s="222"/>
      <c r="AJ540" s="219">
        <v>155117.88</v>
      </c>
      <c r="AK540" s="219">
        <v>2000</v>
      </c>
      <c r="AL540" s="219">
        <v>1000</v>
      </c>
      <c r="AM540" s="219">
        <v>39379.279999999999</v>
      </c>
      <c r="AN540" s="222"/>
      <c r="AO540" s="222"/>
      <c r="AP540" s="222"/>
      <c r="AQ540" s="222"/>
      <c r="AR540" s="222"/>
      <c r="AS540" s="219">
        <v>5616.2</v>
      </c>
      <c r="AT540" s="219">
        <v>1192</v>
      </c>
      <c r="AU540" s="222"/>
      <c r="AV540" s="222"/>
      <c r="AW540" s="222"/>
      <c r="AX540" s="219">
        <v>43286.76</v>
      </c>
      <c r="AY540" s="222"/>
      <c r="AZ540" s="222"/>
      <c r="BA540" s="219">
        <v>62643.64</v>
      </c>
      <c r="BB540" s="219">
        <v>438303.77</v>
      </c>
      <c r="BC540" s="219">
        <v>401852.87</v>
      </c>
      <c r="BD540" s="219">
        <v>36450.9</v>
      </c>
      <c r="BE540" s="222"/>
      <c r="BF540" s="222"/>
      <c r="BG540" s="219">
        <v>120448.26</v>
      </c>
      <c r="BH540" s="219">
        <v>62957.31</v>
      </c>
      <c r="BI540" s="219">
        <v>9397</v>
      </c>
      <c r="BJ540" s="219">
        <v>33827.31</v>
      </c>
      <c r="BK540" s="219">
        <v>19733</v>
      </c>
      <c r="BL540" s="180">
        <v>232643.64</v>
      </c>
      <c r="BM540" s="180">
        <v>62643.64</v>
      </c>
      <c r="BN540" s="181"/>
      <c r="BO540" s="181"/>
      <c r="BP540" s="180">
        <v>170000</v>
      </c>
      <c r="BQ540" s="181"/>
      <c r="BR540" s="181"/>
    </row>
    <row r="541" spans="1:70" ht="11.25" hidden="1" customHeight="1" outlineLevel="3" x14ac:dyDescent="0.2">
      <c r="A541" s="223" t="s">
        <v>1126</v>
      </c>
      <c r="B541" s="221">
        <v>76</v>
      </c>
      <c r="C541" s="221">
        <v>608</v>
      </c>
      <c r="D541" s="219">
        <v>64536.23</v>
      </c>
      <c r="E541" s="219">
        <v>473267.46</v>
      </c>
      <c r="F541" s="181"/>
      <c r="G541" s="180">
        <v>225391.68</v>
      </c>
      <c r="H541" s="181"/>
      <c r="I541" s="181"/>
      <c r="J541" s="181"/>
      <c r="K541" s="181"/>
      <c r="L541" s="181"/>
      <c r="M541" s="180">
        <v>11269.59</v>
      </c>
      <c r="N541" s="219">
        <v>15594.15</v>
      </c>
      <c r="O541" s="222"/>
      <c r="P541" s="219">
        <v>22539.17</v>
      </c>
      <c r="Q541" s="222"/>
      <c r="R541" s="222"/>
      <c r="S541" s="222"/>
      <c r="T541" s="222"/>
      <c r="U541" s="222"/>
      <c r="V541" s="219">
        <v>106565.19</v>
      </c>
      <c r="W541" s="219">
        <v>5161.76</v>
      </c>
      <c r="X541" s="222"/>
      <c r="Y541" s="222"/>
      <c r="Z541" s="222"/>
      <c r="AA541" s="219">
        <v>56347.92</v>
      </c>
      <c r="AB541" s="222"/>
      <c r="AC541" s="222"/>
      <c r="AD541" s="222"/>
      <c r="AE541" s="222"/>
      <c r="AF541" s="222"/>
      <c r="AG541" s="219">
        <v>30398</v>
      </c>
      <c r="AH541" s="222"/>
      <c r="AI541" s="222"/>
      <c r="AJ541" s="219">
        <v>125382.7</v>
      </c>
      <c r="AK541" s="219">
        <v>2000</v>
      </c>
      <c r="AL541" s="219">
        <v>1000</v>
      </c>
      <c r="AM541" s="219">
        <v>25594.080000000002</v>
      </c>
      <c r="AN541" s="222"/>
      <c r="AO541" s="222"/>
      <c r="AP541" s="222"/>
      <c r="AQ541" s="222"/>
      <c r="AR541" s="222"/>
      <c r="AS541" s="219">
        <v>4547.09</v>
      </c>
      <c r="AT541" s="222"/>
      <c r="AU541" s="219">
        <v>3007.7</v>
      </c>
      <c r="AV541" s="222"/>
      <c r="AW541" s="222"/>
      <c r="AX541" s="219">
        <v>31929.77</v>
      </c>
      <c r="AY541" s="219">
        <v>8437.92</v>
      </c>
      <c r="AZ541" s="219">
        <v>1539.39</v>
      </c>
      <c r="BA541" s="219">
        <v>47326.75</v>
      </c>
      <c r="BB541" s="219">
        <v>323986.51</v>
      </c>
      <c r="BC541" s="219">
        <v>296628.31</v>
      </c>
      <c r="BD541" s="219">
        <v>27358.2</v>
      </c>
      <c r="BE541" s="222"/>
      <c r="BF541" s="222"/>
      <c r="BG541" s="219">
        <v>88434.48</v>
      </c>
      <c r="BH541" s="219">
        <v>47562.36</v>
      </c>
      <c r="BI541" s="219">
        <v>7098</v>
      </c>
      <c r="BJ541" s="219">
        <v>25555.360000000001</v>
      </c>
      <c r="BK541" s="219">
        <v>14909</v>
      </c>
      <c r="BL541" s="180">
        <v>217326.75</v>
      </c>
      <c r="BM541" s="180">
        <v>47326.75</v>
      </c>
      <c r="BN541" s="181"/>
      <c r="BO541" s="181"/>
      <c r="BP541" s="180">
        <v>170000</v>
      </c>
      <c r="BQ541" s="181"/>
      <c r="BR541" s="181"/>
    </row>
    <row r="542" spans="1:70" ht="11.25" hidden="1" customHeight="1" outlineLevel="3" x14ac:dyDescent="0.2">
      <c r="A542" s="223" t="s">
        <v>683</v>
      </c>
      <c r="B542" s="221">
        <v>73</v>
      </c>
      <c r="C542" s="221">
        <v>584</v>
      </c>
      <c r="D542" s="219">
        <v>22807.21</v>
      </c>
      <c r="E542" s="219">
        <v>655820.27</v>
      </c>
      <c r="F542" s="181"/>
      <c r="G542" s="180">
        <v>216494.64</v>
      </c>
      <c r="H542" s="181"/>
      <c r="I542" s="181"/>
      <c r="J542" s="181"/>
      <c r="K542" s="181"/>
      <c r="L542" s="181"/>
      <c r="M542" s="180">
        <v>21649.47</v>
      </c>
      <c r="N542" s="222"/>
      <c r="O542" s="222"/>
      <c r="P542" s="219">
        <v>21649.47</v>
      </c>
      <c r="Q542" s="222"/>
      <c r="R542" s="222"/>
      <c r="S542" s="222"/>
      <c r="T542" s="222"/>
      <c r="U542" s="222"/>
      <c r="V542" s="219">
        <v>291510.03000000003</v>
      </c>
      <c r="W542" s="219">
        <v>4995</v>
      </c>
      <c r="X542" s="222"/>
      <c r="Y542" s="222"/>
      <c r="Z542" s="219">
        <v>15000</v>
      </c>
      <c r="AA542" s="219">
        <v>54123.66</v>
      </c>
      <c r="AB542" s="222"/>
      <c r="AC542" s="222"/>
      <c r="AD542" s="222"/>
      <c r="AE542" s="222"/>
      <c r="AF542" s="222"/>
      <c r="AG542" s="219">
        <v>30398</v>
      </c>
      <c r="AH542" s="222"/>
      <c r="AI542" s="222"/>
      <c r="AJ542" s="219">
        <v>122164.52</v>
      </c>
      <c r="AK542" s="219">
        <v>5000</v>
      </c>
      <c r="AL542" s="219">
        <v>2000</v>
      </c>
      <c r="AM542" s="219">
        <v>42023.82</v>
      </c>
      <c r="AN542" s="222"/>
      <c r="AO542" s="222"/>
      <c r="AP542" s="222"/>
      <c r="AQ542" s="222"/>
      <c r="AR542" s="222"/>
      <c r="AS542" s="219">
        <v>6366.68</v>
      </c>
      <c r="AT542" s="219">
        <v>1192</v>
      </c>
      <c r="AU542" s="222"/>
      <c r="AV542" s="222"/>
      <c r="AW542" s="222"/>
      <c r="AX542" s="222"/>
      <c r="AY542" s="222"/>
      <c r="AZ542" s="222"/>
      <c r="BA542" s="219">
        <v>65582.02</v>
      </c>
      <c r="BB542" s="219">
        <v>413354.73</v>
      </c>
      <c r="BC542" s="219">
        <v>370996.53</v>
      </c>
      <c r="BD542" s="219">
        <v>42358.2</v>
      </c>
      <c r="BE542" s="222"/>
      <c r="BF542" s="222"/>
      <c r="BG542" s="219">
        <v>143108.23000000001</v>
      </c>
      <c r="BH542" s="219">
        <v>65909.63</v>
      </c>
      <c r="BI542" s="219">
        <v>9837</v>
      </c>
      <c r="BJ542" s="219">
        <v>35414.629999999997</v>
      </c>
      <c r="BK542" s="219">
        <v>20658</v>
      </c>
      <c r="BL542" s="180">
        <v>235582.02</v>
      </c>
      <c r="BM542" s="180">
        <v>65582.02</v>
      </c>
      <c r="BN542" s="181"/>
      <c r="BO542" s="181"/>
      <c r="BP542" s="180">
        <v>170000</v>
      </c>
      <c r="BQ542" s="181"/>
      <c r="BR542" s="181"/>
    </row>
    <row r="543" spans="1:70" ht="11.25" hidden="1" customHeight="1" outlineLevel="3" x14ac:dyDescent="0.2">
      <c r="A543" s="223" t="s">
        <v>335</v>
      </c>
      <c r="B543" s="221">
        <v>40</v>
      </c>
      <c r="C543" s="221">
        <v>320</v>
      </c>
      <c r="D543" s="222"/>
      <c r="E543" s="219">
        <v>277626.26</v>
      </c>
      <c r="F543" s="180">
        <v>38646.71</v>
      </c>
      <c r="G543" s="180">
        <v>91039.679999999993</v>
      </c>
      <c r="H543" s="181"/>
      <c r="I543" s="181"/>
      <c r="J543" s="181"/>
      <c r="K543" s="181"/>
      <c r="L543" s="181"/>
      <c r="M543" s="180">
        <v>12968.64</v>
      </c>
      <c r="N543" s="222"/>
      <c r="O543" s="222"/>
      <c r="P543" s="219">
        <v>9103.9699999999993</v>
      </c>
      <c r="Q543" s="222"/>
      <c r="R543" s="219">
        <v>45827.74</v>
      </c>
      <c r="S543" s="222"/>
      <c r="T543" s="222"/>
      <c r="U543" s="222"/>
      <c r="V543" s="219">
        <v>10797.3</v>
      </c>
      <c r="W543" s="219">
        <v>2259.62</v>
      </c>
      <c r="X543" s="222"/>
      <c r="Y543" s="222"/>
      <c r="Z543" s="222"/>
      <c r="AA543" s="219">
        <v>22759.919999999998</v>
      </c>
      <c r="AB543" s="222"/>
      <c r="AC543" s="222"/>
      <c r="AD543" s="222"/>
      <c r="AE543" s="219">
        <v>9661.68</v>
      </c>
      <c r="AF543" s="222"/>
      <c r="AG543" s="219">
        <v>34561</v>
      </c>
      <c r="AH543" s="222"/>
      <c r="AI543" s="222"/>
      <c r="AJ543" s="219">
        <v>50891.94</v>
      </c>
      <c r="AK543" s="222"/>
      <c r="AL543" s="222"/>
      <c r="AM543" s="222"/>
      <c r="AN543" s="222"/>
      <c r="AO543" s="222"/>
      <c r="AP543" s="222"/>
      <c r="AQ543" s="222"/>
      <c r="AR543" s="222"/>
      <c r="AS543" s="219">
        <v>2776.26</v>
      </c>
      <c r="AT543" s="221">
        <v>596</v>
      </c>
      <c r="AU543" s="222"/>
      <c r="AV543" s="222"/>
      <c r="AW543" s="222"/>
      <c r="AX543" s="219">
        <v>19757.05</v>
      </c>
      <c r="AY543" s="222"/>
      <c r="AZ543" s="222"/>
      <c r="BA543" s="219">
        <v>27762.63</v>
      </c>
      <c r="BB543" s="219">
        <v>225198.4</v>
      </c>
      <c r="BC543" s="219">
        <v>152853.5</v>
      </c>
      <c r="BD543" s="219">
        <v>72344.899999999994</v>
      </c>
      <c r="BE543" s="222"/>
      <c r="BF543" s="222"/>
      <c r="BG543" s="219">
        <v>84378.91</v>
      </c>
      <c r="BH543" s="219">
        <v>23737.040000000001</v>
      </c>
      <c r="BI543" s="222"/>
      <c r="BJ543" s="219">
        <v>14992.04</v>
      </c>
      <c r="BK543" s="219">
        <v>8745</v>
      </c>
      <c r="BL543" s="180">
        <v>277626.26</v>
      </c>
      <c r="BM543" s="180">
        <v>27762.63</v>
      </c>
      <c r="BN543" s="181"/>
      <c r="BO543" s="180">
        <v>164863.63</v>
      </c>
      <c r="BP543" s="180">
        <v>85000</v>
      </c>
      <c r="BQ543" s="181"/>
      <c r="BR543" s="181"/>
    </row>
    <row r="544" spans="1:70" ht="11.25" hidden="1" customHeight="1" outlineLevel="3" x14ac:dyDescent="0.2">
      <c r="A544" s="223" t="s">
        <v>1127</v>
      </c>
      <c r="B544" s="221">
        <v>55</v>
      </c>
      <c r="C544" s="221">
        <v>220</v>
      </c>
      <c r="D544" s="222"/>
      <c r="E544" s="219">
        <v>147653.29</v>
      </c>
      <c r="F544" s="181"/>
      <c r="G544" s="180">
        <v>81556.2</v>
      </c>
      <c r="H544" s="181"/>
      <c r="I544" s="181"/>
      <c r="J544" s="181"/>
      <c r="K544" s="181"/>
      <c r="L544" s="181"/>
      <c r="M544" s="180">
        <v>8155.62</v>
      </c>
      <c r="N544" s="222"/>
      <c r="O544" s="222"/>
      <c r="P544" s="219">
        <v>8155.62</v>
      </c>
      <c r="Q544" s="222"/>
      <c r="R544" s="222"/>
      <c r="S544" s="222"/>
      <c r="T544" s="222"/>
      <c r="U544" s="222"/>
      <c r="V544" s="219">
        <v>25616.799999999999</v>
      </c>
      <c r="W544" s="219">
        <v>3780</v>
      </c>
      <c r="X544" s="222"/>
      <c r="Y544" s="222"/>
      <c r="Z544" s="222"/>
      <c r="AA544" s="219">
        <v>20389.05</v>
      </c>
      <c r="AB544" s="222"/>
      <c r="AC544" s="222"/>
      <c r="AD544" s="222"/>
      <c r="AE544" s="222"/>
      <c r="AF544" s="222"/>
      <c r="AG544" s="222"/>
      <c r="AH544" s="222"/>
      <c r="AI544" s="222"/>
      <c r="AJ544" s="219">
        <v>17189.73</v>
      </c>
      <c r="AK544" s="222"/>
      <c r="AL544" s="222"/>
      <c r="AM544" s="221">
        <v>53.88</v>
      </c>
      <c r="AN544" s="222"/>
      <c r="AO544" s="222"/>
      <c r="AP544" s="222"/>
      <c r="AQ544" s="222"/>
      <c r="AR544" s="222"/>
      <c r="AS544" s="219">
        <v>1476.53</v>
      </c>
      <c r="AT544" s="221">
        <v>894</v>
      </c>
      <c r="AU544" s="222"/>
      <c r="AV544" s="222"/>
      <c r="AW544" s="222"/>
      <c r="AX544" s="222"/>
      <c r="AY544" s="222"/>
      <c r="AZ544" s="222"/>
      <c r="BA544" s="219">
        <v>14765.32</v>
      </c>
      <c r="BB544" s="219">
        <v>78395.039999999994</v>
      </c>
      <c r="BC544" s="219">
        <v>78395.039999999994</v>
      </c>
      <c r="BD544" s="222"/>
      <c r="BE544" s="222"/>
      <c r="BF544" s="222"/>
      <c r="BG544" s="219">
        <v>52068.52</v>
      </c>
      <c r="BH544" s="219">
        <v>14792.22</v>
      </c>
      <c r="BI544" s="219">
        <v>2142</v>
      </c>
      <c r="BJ544" s="219">
        <v>7819.22</v>
      </c>
      <c r="BK544" s="219">
        <v>4831</v>
      </c>
      <c r="BL544" s="180">
        <v>142265.32</v>
      </c>
      <c r="BM544" s="180">
        <v>14765.32</v>
      </c>
      <c r="BN544" s="181"/>
      <c r="BO544" s="181"/>
      <c r="BP544" s="180">
        <v>127500</v>
      </c>
      <c r="BQ544" s="180">
        <v>4849.17</v>
      </c>
      <c r="BR544" s="180">
        <v>4849.17</v>
      </c>
    </row>
    <row r="545" spans="1:70" ht="11.25" hidden="1" customHeight="1" outlineLevel="3" x14ac:dyDescent="0.2">
      <c r="A545" s="223" t="s">
        <v>684</v>
      </c>
      <c r="B545" s="221">
        <v>79</v>
      </c>
      <c r="C545" s="221">
        <v>632</v>
      </c>
      <c r="D545" s="219">
        <v>16533.169999999998</v>
      </c>
      <c r="E545" s="219">
        <v>468372.51</v>
      </c>
      <c r="F545" s="181"/>
      <c r="G545" s="180">
        <v>266375.36</v>
      </c>
      <c r="H545" s="181"/>
      <c r="I545" s="181"/>
      <c r="J545" s="181"/>
      <c r="K545" s="181"/>
      <c r="L545" s="181"/>
      <c r="M545" s="180">
        <v>26637.54</v>
      </c>
      <c r="N545" s="222"/>
      <c r="O545" s="222"/>
      <c r="P545" s="219">
        <v>26637.54</v>
      </c>
      <c r="Q545" s="222"/>
      <c r="R545" s="222"/>
      <c r="S545" s="222"/>
      <c r="T545" s="222"/>
      <c r="U545" s="222"/>
      <c r="V545" s="219">
        <v>42167.23</v>
      </c>
      <c r="W545" s="219">
        <v>5400</v>
      </c>
      <c r="X545" s="222"/>
      <c r="Y545" s="222"/>
      <c r="Z545" s="222"/>
      <c r="AA545" s="219">
        <v>66593.84</v>
      </c>
      <c r="AB545" s="222"/>
      <c r="AC545" s="222"/>
      <c r="AD545" s="222"/>
      <c r="AE545" s="222"/>
      <c r="AF545" s="222"/>
      <c r="AG545" s="219">
        <v>34561</v>
      </c>
      <c r="AH545" s="222"/>
      <c r="AI545" s="222"/>
      <c r="AJ545" s="219">
        <v>106908.97</v>
      </c>
      <c r="AK545" s="219">
        <v>1000</v>
      </c>
      <c r="AL545" s="219">
        <v>1000</v>
      </c>
      <c r="AM545" s="219">
        <v>25153.53</v>
      </c>
      <c r="AN545" s="222"/>
      <c r="AO545" s="222"/>
      <c r="AP545" s="222"/>
      <c r="AQ545" s="222"/>
      <c r="AR545" s="222"/>
      <c r="AS545" s="219">
        <v>4616.29</v>
      </c>
      <c r="AT545" s="219">
        <v>1192</v>
      </c>
      <c r="AU545" s="222"/>
      <c r="AV545" s="222"/>
      <c r="AW545" s="222"/>
      <c r="AX545" s="219">
        <v>21943.18</v>
      </c>
      <c r="AY545" s="219">
        <v>5166.72</v>
      </c>
      <c r="AZ545" s="222"/>
      <c r="BA545" s="219">
        <v>46837.25</v>
      </c>
      <c r="BB545" s="219">
        <v>281977.23</v>
      </c>
      <c r="BC545" s="219">
        <v>250872.33</v>
      </c>
      <c r="BD545" s="219">
        <v>31104.9</v>
      </c>
      <c r="BE545" s="222"/>
      <c r="BF545" s="222"/>
      <c r="BG545" s="219">
        <v>96019.48</v>
      </c>
      <c r="BH545" s="219">
        <v>47070.85</v>
      </c>
      <c r="BI545" s="219">
        <v>7025</v>
      </c>
      <c r="BJ545" s="219">
        <v>25291.85</v>
      </c>
      <c r="BK545" s="219">
        <v>14754</v>
      </c>
      <c r="BL545" s="180">
        <v>216837.25</v>
      </c>
      <c r="BM545" s="180">
        <v>46837.25</v>
      </c>
      <c r="BN545" s="181"/>
      <c r="BO545" s="181"/>
      <c r="BP545" s="180">
        <v>170000</v>
      </c>
      <c r="BQ545" s="181"/>
      <c r="BR545" s="181"/>
    </row>
    <row r="546" spans="1:70" ht="11.25" hidden="1" customHeight="1" outlineLevel="3" x14ac:dyDescent="0.2">
      <c r="A546" s="223" t="s">
        <v>685</v>
      </c>
      <c r="B546" s="221">
        <v>79</v>
      </c>
      <c r="C546" s="221">
        <v>632</v>
      </c>
      <c r="D546" s="219">
        <v>54984.3</v>
      </c>
      <c r="E546" s="219">
        <v>351778.43</v>
      </c>
      <c r="F546" s="181"/>
      <c r="G546" s="180">
        <v>189031.2</v>
      </c>
      <c r="H546" s="181"/>
      <c r="I546" s="181"/>
      <c r="J546" s="181"/>
      <c r="K546" s="181"/>
      <c r="L546" s="181"/>
      <c r="M546" s="180">
        <v>28354.68</v>
      </c>
      <c r="N546" s="222"/>
      <c r="O546" s="222"/>
      <c r="P546" s="219">
        <v>18903.12</v>
      </c>
      <c r="Q546" s="222"/>
      <c r="R546" s="222"/>
      <c r="S546" s="222"/>
      <c r="T546" s="222"/>
      <c r="U546" s="222"/>
      <c r="V546" s="219">
        <v>40698.43</v>
      </c>
      <c r="W546" s="219">
        <v>5400</v>
      </c>
      <c r="X546" s="222"/>
      <c r="Y546" s="222"/>
      <c r="Z546" s="222"/>
      <c r="AA546" s="219">
        <v>44865</v>
      </c>
      <c r="AB546" s="222"/>
      <c r="AC546" s="222"/>
      <c r="AD546" s="222"/>
      <c r="AE546" s="222"/>
      <c r="AF546" s="222"/>
      <c r="AG546" s="219">
        <v>24526</v>
      </c>
      <c r="AH546" s="222"/>
      <c r="AI546" s="222"/>
      <c r="AJ546" s="219">
        <v>61159.31</v>
      </c>
      <c r="AK546" s="219">
        <v>2000</v>
      </c>
      <c r="AL546" s="219">
        <v>2000</v>
      </c>
      <c r="AM546" s="219">
        <v>14660.06</v>
      </c>
      <c r="AN546" s="222"/>
      <c r="AO546" s="222"/>
      <c r="AP546" s="222"/>
      <c r="AQ546" s="222"/>
      <c r="AR546" s="222"/>
      <c r="AS546" s="219">
        <v>3446</v>
      </c>
      <c r="AT546" s="219">
        <v>1192</v>
      </c>
      <c r="AU546" s="219">
        <v>1521.69</v>
      </c>
      <c r="AV546" s="222"/>
      <c r="AW546" s="222"/>
      <c r="AX546" s="222"/>
      <c r="AY546" s="222"/>
      <c r="AZ546" s="219">
        <v>1161.72</v>
      </c>
      <c r="BA546" s="219">
        <v>35177.839999999997</v>
      </c>
      <c r="BB546" s="219">
        <v>273948.82</v>
      </c>
      <c r="BC546" s="219">
        <v>251875.42</v>
      </c>
      <c r="BD546" s="219">
        <v>22073.4</v>
      </c>
      <c r="BE546" s="222"/>
      <c r="BF546" s="222"/>
      <c r="BG546" s="219">
        <v>71654.600000000006</v>
      </c>
      <c r="BH546" s="219">
        <v>35355.06</v>
      </c>
      <c r="BI546" s="219">
        <v>5278</v>
      </c>
      <c r="BJ546" s="219">
        <v>18997.060000000001</v>
      </c>
      <c r="BK546" s="219">
        <v>11080</v>
      </c>
      <c r="BL546" s="180">
        <v>205177.84</v>
      </c>
      <c r="BM546" s="180">
        <v>35177.839999999997</v>
      </c>
      <c r="BN546" s="181"/>
      <c r="BO546" s="181"/>
      <c r="BP546" s="180">
        <v>170000</v>
      </c>
      <c r="BQ546" s="181"/>
      <c r="BR546" s="181"/>
    </row>
    <row r="547" spans="1:70" ht="11.25" hidden="1" customHeight="1" outlineLevel="2" x14ac:dyDescent="0.2">
      <c r="A547" s="214" t="s">
        <v>1128</v>
      </c>
      <c r="B547" s="216">
        <v>3207</v>
      </c>
      <c r="C547" s="216">
        <v>27022.400000000001</v>
      </c>
      <c r="D547" s="216">
        <v>2950361.49</v>
      </c>
      <c r="E547" s="216">
        <v>22633608.98</v>
      </c>
      <c r="F547" s="175"/>
      <c r="G547" s="174">
        <v>9680230.9499999993</v>
      </c>
      <c r="H547" s="174">
        <v>2376.5700000000002</v>
      </c>
      <c r="I547" s="174">
        <v>491648.04</v>
      </c>
      <c r="J547" s="175"/>
      <c r="K547" s="174">
        <v>48043.92</v>
      </c>
      <c r="L547" s="174">
        <v>298718.15000000002</v>
      </c>
      <c r="M547" s="174">
        <v>968023.34</v>
      </c>
      <c r="N547" s="216">
        <v>416376.97</v>
      </c>
      <c r="O547" s="217"/>
      <c r="P547" s="216">
        <v>967788.34</v>
      </c>
      <c r="Q547" s="217"/>
      <c r="R547" s="216">
        <v>918998.34</v>
      </c>
      <c r="S547" s="216">
        <v>487787.1</v>
      </c>
      <c r="T547" s="217"/>
      <c r="U547" s="216">
        <v>23876.21</v>
      </c>
      <c r="V547" s="216">
        <v>3891809.92</v>
      </c>
      <c r="W547" s="216">
        <v>212857.60000000001</v>
      </c>
      <c r="X547" s="217"/>
      <c r="Y547" s="217"/>
      <c r="Z547" s="216">
        <v>15000</v>
      </c>
      <c r="AA547" s="216">
        <v>2293732.44</v>
      </c>
      <c r="AB547" s="216">
        <v>364729.23</v>
      </c>
      <c r="AC547" s="217"/>
      <c r="AD547" s="217"/>
      <c r="AE547" s="217"/>
      <c r="AF547" s="216">
        <v>191760.86</v>
      </c>
      <c r="AG547" s="216">
        <v>1298498</v>
      </c>
      <c r="AH547" s="217"/>
      <c r="AI547" s="216">
        <v>61353</v>
      </c>
      <c r="AJ547" s="216">
        <v>5451507.5999999996</v>
      </c>
      <c r="AK547" s="216">
        <v>80000</v>
      </c>
      <c r="AL547" s="216">
        <v>33000</v>
      </c>
      <c r="AM547" s="216">
        <v>1148166.3600000001</v>
      </c>
      <c r="AN547" s="216">
        <v>360172.48</v>
      </c>
      <c r="AO547" s="216">
        <v>761997.44</v>
      </c>
      <c r="AP547" s="217"/>
      <c r="AQ547" s="216">
        <v>11060.53</v>
      </c>
      <c r="AR547" s="216">
        <v>5050</v>
      </c>
      <c r="AS547" s="216">
        <v>204225.37</v>
      </c>
      <c r="AT547" s="216">
        <v>47084</v>
      </c>
      <c r="AU547" s="216">
        <v>9585.11</v>
      </c>
      <c r="AV547" s="217"/>
      <c r="AW547" s="217"/>
      <c r="AX547" s="216">
        <v>576005.15</v>
      </c>
      <c r="AY547" s="216">
        <v>34654.769999999997</v>
      </c>
      <c r="AZ547" s="216">
        <v>4824.95</v>
      </c>
      <c r="BA547" s="216">
        <v>2175681.44</v>
      </c>
      <c r="BB547" s="216">
        <v>16319940.83</v>
      </c>
      <c r="BC547" s="216">
        <v>13629527.73</v>
      </c>
      <c r="BD547" s="216">
        <v>2690413.1</v>
      </c>
      <c r="BE547" s="217"/>
      <c r="BF547" s="217"/>
      <c r="BG547" s="216">
        <v>3812522.04</v>
      </c>
      <c r="BH547" s="216">
        <v>2242874.52</v>
      </c>
      <c r="BI547" s="216">
        <v>320769</v>
      </c>
      <c r="BJ547" s="216">
        <v>1235573.52</v>
      </c>
      <c r="BK547" s="216">
        <v>686532</v>
      </c>
      <c r="BL547" s="174">
        <v>10860111.33</v>
      </c>
      <c r="BM547" s="174">
        <v>2175681.44</v>
      </c>
      <c r="BN547" s="175"/>
      <c r="BO547" s="174">
        <v>1161929.8899999999</v>
      </c>
      <c r="BP547" s="174">
        <v>7522500</v>
      </c>
      <c r="BQ547" s="174">
        <v>5976.71</v>
      </c>
      <c r="BR547" s="174">
        <v>5976.71</v>
      </c>
    </row>
    <row r="548" spans="1:70" ht="11.25" hidden="1" customHeight="1" outlineLevel="3" x14ac:dyDescent="0.2">
      <c r="A548" s="223" t="s">
        <v>686</v>
      </c>
      <c r="B548" s="221">
        <v>53</v>
      </c>
      <c r="C548" s="221">
        <v>569.6</v>
      </c>
      <c r="D548" s="219">
        <v>10337.06</v>
      </c>
      <c r="E548" s="219">
        <v>495481.1</v>
      </c>
      <c r="F548" s="181"/>
      <c r="G548" s="180">
        <v>211156.41</v>
      </c>
      <c r="H548" s="181"/>
      <c r="I548" s="181"/>
      <c r="J548" s="181"/>
      <c r="K548" s="180">
        <v>4003.66</v>
      </c>
      <c r="L548" s="180">
        <v>32770.769999999997</v>
      </c>
      <c r="M548" s="180">
        <v>21115.65</v>
      </c>
      <c r="N548" s="222"/>
      <c r="O548" s="222"/>
      <c r="P548" s="219">
        <v>21115.65</v>
      </c>
      <c r="Q548" s="222"/>
      <c r="R548" s="222"/>
      <c r="S548" s="222"/>
      <c r="T548" s="222"/>
      <c r="U548" s="222"/>
      <c r="V548" s="219">
        <v>75593.990000000005</v>
      </c>
      <c r="W548" s="219">
        <v>4770</v>
      </c>
      <c r="X548" s="222"/>
      <c r="Y548" s="222"/>
      <c r="Z548" s="222"/>
      <c r="AA548" s="219">
        <v>52047.69</v>
      </c>
      <c r="AB548" s="222"/>
      <c r="AC548" s="222"/>
      <c r="AD548" s="222"/>
      <c r="AE548" s="222"/>
      <c r="AF548" s="219">
        <v>42231.28</v>
      </c>
      <c r="AG548" s="219">
        <v>30676</v>
      </c>
      <c r="AH548" s="222"/>
      <c r="AI548" s="222"/>
      <c r="AJ548" s="219">
        <v>75205.27</v>
      </c>
      <c r="AK548" s="222"/>
      <c r="AL548" s="222"/>
      <c r="AM548" s="219">
        <v>23792.49</v>
      </c>
      <c r="AN548" s="222"/>
      <c r="AO548" s="222"/>
      <c r="AP548" s="222"/>
      <c r="AQ548" s="222"/>
      <c r="AR548" s="222"/>
      <c r="AS548" s="219">
        <v>4895.79</v>
      </c>
      <c r="AT548" s="219">
        <v>1192</v>
      </c>
      <c r="AU548" s="222"/>
      <c r="AV548" s="222"/>
      <c r="AW548" s="222"/>
      <c r="AX548" s="222"/>
      <c r="AY548" s="222"/>
      <c r="AZ548" s="222"/>
      <c r="BA548" s="219">
        <v>45324.99</v>
      </c>
      <c r="BB548" s="219">
        <v>300852.14</v>
      </c>
      <c r="BC548" s="219">
        <v>273243.74</v>
      </c>
      <c r="BD548" s="219">
        <v>27608.400000000001</v>
      </c>
      <c r="BE548" s="222"/>
      <c r="BF548" s="222"/>
      <c r="BG548" s="219">
        <v>129760.75</v>
      </c>
      <c r="BH548" s="219">
        <v>46464.69</v>
      </c>
      <c r="BI548" s="219">
        <v>6799</v>
      </c>
      <c r="BJ548" s="219">
        <v>25050.69</v>
      </c>
      <c r="BK548" s="219">
        <v>14615</v>
      </c>
      <c r="BL548" s="180">
        <v>215324.99</v>
      </c>
      <c r="BM548" s="180">
        <v>45324.99</v>
      </c>
      <c r="BN548" s="181"/>
      <c r="BO548" s="181"/>
      <c r="BP548" s="180">
        <v>170000</v>
      </c>
      <c r="BQ548" s="181"/>
      <c r="BR548" s="181"/>
    </row>
    <row r="549" spans="1:70" ht="11.25" hidden="1" customHeight="1" outlineLevel="3" x14ac:dyDescent="0.2">
      <c r="A549" s="223" t="s">
        <v>687</v>
      </c>
      <c r="B549" s="222"/>
      <c r="C549" s="222"/>
      <c r="D549" s="219">
        <v>-1478.39</v>
      </c>
      <c r="E549" s="222"/>
      <c r="F549" s="181"/>
      <c r="G549" s="181"/>
      <c r="H549" s="181"/>
      <c r="I549" s="181"/>
      <c r="J549" s="181"/>
      <c r="K549" s="181"/>
      <c r="L549" s="181"/>
      <c r="M549" s="181"/>
      <c r="N549" s="222"/>
      <c r="O549" s="222"/>
      <c r="P549" s="222"/>
      <c r="Q549" s="222"/>
      <c r="R549" s="222"/>
      <c r="S549" s="222"/>
      <c r="T549" s="222"/>
      <c r="U549" s="222"/>
      <c r="V549" s="222"/>
      <c r="W549" s="222"/>
      <c r="X549" s="222"/>
      <c r="Y549" s="222"/>
      <c r="Z549" s="222"/>
      <c r="AA549" s="222"/>
      <c r="AB549" s="222"/>
      <c r="AC549" s="222"/>
      <c r="AD549" s="222"/>
      <c r="AE549" s="222"/>
      <c r="AF549" s="222"/>
      <c r="AG549" s="222"/>
      <c r="AH549" s="222"/>
      <c r="AI549" s="222"/>
      <c r="AJ549" s="222"/>
      <c r="AK549" s="222"/>
      <c r="AL549" s="222"/>
      <c r="AM549" s="222"/>
      <c r="AN549" s="222"/>
      <c r="AO549" s="222"/>
      <c r="AP549" s="222"/>
      <c r="AQ549" s="222"/>
      <c r="AR549" s="222"/>
      <c r="AS549" s="222"/>
      <c r="AT549" s="222"/>
      <c r="AU549" s="222"/>
      <c r="AV549" s="222"/>
      <c r="AW549" s="222"/>
      <c r="AX549" s="222"/>
      <c r="AY549" s="222"/>
      <c r="AZ549" s="222"/>
      <c r="BA549" s="222"/>
      <c r="BB549" s="222"/>
      <c r="BC549" s="222"/>
      <c r="BD549" s="222"/>
      <c r="BE549" s="222"/>
      <c r="BF549" s="222"/>
      <c r="BG549" s="219">
        <v>-1478.39</v>
      </c>
      <c r="BH549" s="222"/>
      <c r="BI549" s="222"/>
      <c r="BJ549" s="222"/>
      <c r="BK549" s="222"/>
      <c r="BL549" s="181"/>
      <c r="BM549" s="181"/>
      <c r="BN549" s="181"/>
      <c r="BO549" s="181"/>
      <c r="BP549" s="181"/>
      <c r="BQ549" s="181"/>
      <c r="BR549" s="181"/>
    </row>
    <row r="550" spans="1:70" ht="11.25" hidden="1" customHeight="1" outlineLevel="3" x14ac:dyDescent="0.2">
      <c r="A550" s="223" t="s">
        <v>688</v>
      </c>
      <c r="B550" s="221">
        <v>45</v>
      </c>
      <c r="C550" s="221">
        <v>360</v>
      </c>
      <c r="D550" s="219">
        <v>50140.86</v>
      </c>
      <c r="E550" s="219">
        <v>380793.09</v>
      </c>
      <c r="F550" s="181"/>
      <c r="G550" s="180">
        <v>135805.1</v>
      </c>
      <c r="H550" s="181"/>
      <c r="I550" s="180">
        <v>8897.0400000000009</v>
      </c>
      <c r="J550" s="181"/>
      <c r="K550" s="181"/>
      <c r="L550" s="181"/>
      <c r="M550" s="180">
        <v>13580.57</v>
      </c>
      <c r="N550" s="219">
        <v>33105.660000000003</v>
      </c>
      <c r="O550" s="222"/>
      <c r="P550" s="219">
        <v>13345.57</v>
      </c>
      <c r="Q550" s="222"/>
      <c r="R550" s="222"/>
      <c r="S550" s="222"/>
      <c r="T550" s="222"/>
      <c r="U550" s="222"/>
      <c r="V550" s="219">
        <v>62329.21</v>
      </c>
      <c r="W550" s="219">
        <v>3183.97</v>
      </c>
      <c r="X550" s="222"/>
      <c r="Y550" s="222"/>
      <c r="Z550" s="222"/>
      <c r="AA550" s="219">
        <v>27278.12</v>
      </c>
      <c r="AB550" s="219">
        <v>83267.850000000006</v>
      </c>
      <c r="AC550" s="222"/>
      <c r="AD550" s="222"/>
      <c r="AE550" s="222"/>
      <c r="AF550" s="222"/>
      <c r="AG550" s="222"/>
      <c r="AH550" s="222"/>
      <c r="AI550" s="222"/>
      <c r="AJ550" s="219">
        <v>112395.04</v>
      </c>
      <c r="AK550" s="219">
        <v>5000</v>
      </c>
      <c r="AL550" s="222"/>
      <c r="AM550" s="219">
        <v>21521.38</v>
      </c>
      <c r="AN550" s="222"/>
      <c r="AO550" s="222"/>
      <c r="AP550" s="222"/>
      <c r="AQ550" s="222"/>
      <c r="AR550" s="222"/>
      <c r="AS550" s="219">
        <v>2198.35</v>
      </c>
      <c r="AT550" s="221">
        <v>596</v>
      </c>
      <c r="AU550" s="222"/>
      <c r="AV550" s="222"/>
      <c r="AW550" s="222"/>
      <c r="AX550" s="219">
        <v>45000</v>
      </c>
      <c r="AY550" s="222"/>
      <c r="AZ550" s="222"/>
      <c r="BA550" s="219">
        <v>38079.31</v>
      </c>
      <c r="BB550" s="219">
        <v>318538.90999999997</v>
      </c>
      <c r="BC550" s="219">
        <v>230483.47</v>
      </c>
      <c r="BD550" s="219">
        <v>88055.44</v>
      </c>
      <c r="BE550" s="222"/>
      <c r="BF550" s="222"/>
      <c r="BG550" s="222"/>
      <c r="BH550" s="219">
        <v>38270.81</v>
      </c>
      <c r="BI550" s="219">
        <v>5713</v>
      </c>
      <c r="BJ550" s="219">
        <v>20562.810000000001</v>
      </c>
      <c r="BK550" s="219">
        <v>11995</v>
      </c>
      <c r="BL550" s="180">
        <v>165579.31</v>
      </c>
      <c r="BM550" s="180">
        <v>38079.31</v>
      </c>
      <c r="BN550" s="181"/>
      <c r="BO550" s="181"/>
      <c r="BP550" s="180">
        <v>127500</v>
      </c>
      <c r="BQ550" s="181"/>
      <c r="BR550" s="181"/>
    </row>
    <row r="551" spans="1:70" ht="11.25" hidden="1" customHeight="1" outlineLevel="3" x14ac:dyDescent="0.2">
      <c r="A551" s="223" t="s">
        <v>1129</v>
      </c>
      <c r="B551" s="221">
        <v>79</v>
      </c>
      <c r="C551" s="221">
        <v>632</v>
      </c>
      <c r="D551" s="219">
        <v>89440.91</v>
      </c>
      <c r="E551" s="219">
        <v>559509.28</v>
      </c>
      <c r="F551" s="181"/>
      <c r="G551" s="180">
        <v>266375.36</v>
      </c>
      <c r="H551" s="181"/>
      <c r="I551" s="180">
        <v>25288.799999999999</v>
      </c>
      <c r="J551" s="181"/>
      <c r="K551" s="181"/>
      <c r="L551" s="181"/>
      <c r="M551" s="180">
        <v>26637.54</v>
      </c>
      <c r="N551" s="222"/>
      <c r="O551" s="222"/>
      <c r="P551" s="219">
        <v>26637.54</v>
      </c>
      <c r="Q551" s="222"/>
      <c r="R551" s="222"/>
      <c r="S551" s="222"/>
      <c r="T551" s="222"/>
      <c r="U551" s="222"/>
      <c r="V551" s="219">
        <v>108015.2</v>
      </c>
      <c r="W551" s="219">
        <v>5400</v>
      </c>
      <c r="X551" s="222"/>
      <c r="Y551" s="222"/>
      <c r="Z551" s="222"/>
      <c r="AA551" s="219">
        <v>66593.84</v>
      </c>
      <c r="AB551" s="222"/>
      <c r="AC551" s="222"/>
      <c r="AD551" s="222"/>
      <c r="AE551" s="222"/>
      <c r="AF551" s="222"/>
      <c r="AG551" s="219">
        <v>34561</v>
      </c>
      <c r="AH551" s="222"/>
      <c r="AI551" s="222"/>
      <c r="AJ551" s="219">
        <v>78392</v>
      </c>
      <c r="AK551" s="222"/>
      <c r="AL551" s="219">
        <v>1000</v>
      </c>
      <c r="AM551" s="219">
        <v>14721.42</v>
      </c>
      <c r="AN551" s="222"/>
      <c r="AO551" s="222"/>
      <c r="AP551" s="222"/>
      <c r="AQ551" s="222"/>
      <c r="AR551" s="222"/>
      <c r="AS551" s="219">
        <v>5527.65</v>
      </c>
      <c r="AT551" s="219">
        <v>1192</v>
      </c>
      <c r="AU551" s="222"/>
      <c r="AV551" s="222"/>
      <c r="AW551" s="222"/>
      <c r="AX551" s="222"/>
      <c r="AY551" s="222"/>
      <c r="AZ551" s="222"/>
      <c r="BA551" s="219">
        <v>55950.93</v>
      </c>
      <c r="BB551" s="219">
        <v>439496.21</v>
      </c>
      <c r="BC551" s="219">
        <v>408391.31</v>
      </c>
      <c r="BD551" s="219">
        <v>31104.9</v>
      </c>
      <c r="BE551" s="222"/>
      <c r="BF551" s="222"/>
      <c r="BG551" s="219">
        <v>131061.98</v>
      </c>
      <c r="BH551" s="219">
        <v>49811.040000000001</v>
      </c>
      <c r="BI551" s="219">
        <v>1973</v>
      </c>
      <c r="BJ551" s="219">
        <v>30214.04</v>
      </c>
      <c r="BK551" s="219">
        <v>17624</v>
      </c>
      <c r="BL551" s="180">
        <v>412295.13</v>
      </c>
      <c r="BM551" s="180">
        <v>55950.93</v>
      </c>
      <c r="BN551" s="181"/>
      <c r="BO551" s="180">
        <v>186344.2</v>
      </c>
      <c r="BP551" s="180">
        <v>170000</v>
      </c>
      <c r="BQ551" s="181"/>
      <c r="BR551" s="181"/>
    </row>
    <row r="552" spans="1:70" ht="11.25" hidden="1" customHeight="1" outlineLevel="3" x14ac:dyDescent="0.2">
      <c r="A552" s="223" t="s">
        <v>1130</v>
      </c>
      <c r="B552" s="221">
        <v>68</v>
      </c>
      <c r="C552" s="221">
        <v>644.79999999999995</v>
      </c>
      <c r="D552" s="219">
        <v>87415.74</v>
      </c>
      <c r="E552" s="219">
        <v>493451.64</v>
      </c>
      <c r="F552" s="181"/>
      <c r="G552" s="180">
        <v>251218.62</v>
      </c>
      <c r="H552" s="181"/>
      <c r="I552" s="181"/>
      <c r="J552" s="181"/>
      <c r="K552" s="180">
        <v>4003.66</v>
      </c>
      <c r="L552" s="180">
        <v>23947.87</v>
      </c>
      <c r="M552" s="180">
        <v>25121.87</v>
      </c>
      <c r="N552" s="222"/>
      <c r="O552" s="222"/>
      <c r="P552" s="219">
        <v>25121.87</v>
      </c>
      <c r="Q552" s="222"/>
      <c r="R552" s="222"/>
      <c r="S552" s="222"/>
      <c r="T552" s="222"/>
      <c r="U552" s="222"/>
      <c r="V552" s="219">
        <v>70040.7</v>
      </c>
      <c r="W552" s="219">
        <v>5371.07</v>
      </c>
      <c r="X552" s="222"/>
      <c r="Y552" s="222"/>
      <c r="Z552" s="222"/>
      <c r="AA552" s="219">
        <v>57949.98</v>
      </c>
      <c r="AB552" s="222"/>
      <c r="AC552" s="222"/>
      <c r="AD552" s="222"/>
      <c r="AE552" s="222"/>
      <c r="AF552" s="222"/>
      <c r="AG552" s="219">
        <v>30676</v>
      </c>
      <c r="AH552" s="222"/>
      <c r="AI552" s="222"/>
      <c r="AJ552" s="219">
        <v>83774.850000000006</v>
      </c>
      <c r="AK552" s="222"/>
      <c r="AL552" s="219">
        <v>1000</v>
      </c>
      <c r="AM552" s="219">
        <v>27410.65</v>
      </c>
      <c r="AN552" s="222"/>
      <c r="AO552" s="222"/>
      <c r="AP552" s="222"/>
      <c r="AQ552" s="222"/>
      <c r="AR552" s="222"/>
      <c r="AS552" s="219">
        <v>4827.04</v>
      </c>
      <c r="AT552" s="219">
        <v>1192</v>
      </c>
      <c r="AU552" s="222"/>
      <c r="AV552" s="222"/>
      <c r="AW552" s="222"/>
      <c r="AX552" s="222"/>
      <c r="AY552" s="222"/>
      <c r="AZ552" s="222"/>
      <c r="BA552" s="219">
        <v>49345.16</v>
      </c>
      <c r="BB552" s="219">
        <v>411063.72</v>
      </c>
      <c r="BC552" s="219">
        <v>383455.32</v>
      </c>
      <c r="BD552" s="219">
        <v>27608.400000000001</v>
      </c>
      <c r="BE552" s="222"/>
      <c r="BF552" s="222"/>
      <c r="BG552" s="219">
        <v>86028.81</v>
      </c>
      <c r="BH552" s="219">
        <v>49592.11</v>
      </c>
      <c r="BI552" s="219">
        <v>7402</v>
      </c>
      <c r="BJ552" s="219">
        <v>26647.11</v>
      </c>
      <c r="BK552" s="219">
        <v>15543</v>
      </c>
      <c r="BL552" s="180">
        <v>219345.16</v>
      </c>
      <c r="BM552" s="180">
        <v>49345.16</v>
      </c>
      <c r="BN552" s="181"/>
      <c r="BO552" s="181"/>
      <c r="BP552" s="180">
        <v>170000</v>
      </c>
      <c r="BQ552" s="181"/>
      <c r="BR552" s="181"/>
    </row>
    <row r="553" spans="1:70" ht="11.25" hidden="1" customHeight="1" outlineLevel="3" x14ac:dyDescent="0.2">
      <c r="A553" s="223" t="s">
        <v>1131</v>
      </c>
      <c r="B553" s="221">
        <v>78</v>
      </c>
      <c r="C553" s="221">
        <v>638</v>
      </c>
      <c r="D553" s="219">
        <v>38550.6</v>
      </c>
      <c r="E553" s="219">
        <v>513675.05</v>
      </c>
      <c r="F553" s="181"/>
      <c r="G553" s="180">
        <v>236512.98</v>
      </c>
      <c r="H553" s="181"/>
      <c r="I553" s="180">
        <v>4448.5200000000004</v>
      </c>
      <c r="J553" s="181"/>
      <c r="K553" s="181"/>
      <c r="L553" s="180">
        <v>3781.24</v>
      </c>
      <c r="M553" s="180">
        <v>23651.3</v>
      </c>
      <c r="N553" s="222"/>
      <c r="O553" s="222"/>
      <c r="P553" s="219">
        <v>23651.3</v>
      </c>
      <c r="Q553" s="222"/>
      <c r="R553" s="222"/>
      <c r="S553" s="222"/>
      <c r="T553" s="222"/>
      <c r="U553" s="222"/>
      <c r="V553" s="219">
        <v>126770.96</v>
      </c>
      <c r="W553" s="219">
        <v>5332.5</v>
      </c>
      <c r="X553" s="222"/>
      <c r="Y553" s="222"/>
      <c r="Z553" s="222"/>
      <c r="AA553" s="219">
        <v>59128.25</v>
      </c>
      <c r="AB553" s="222"/>
      <c r="AC553" s="222"/>
      <c r="AD553" s="222"/>
      <c r="AE553" s="222"/>
      <c r="AF553" s="222"/>
      <c r="AG553" s="219">
        <v>30398</v>
      </c>
      <c r="AH553" s="222"/>
      <c r="AI553" s="222"/>
      <c r="AJ553" s="219">
        <v>305403.88</v>
      </c>
      <c r="AK553" s="219">
        <v>1000</v>
      </c>
      <c r="AL553" s="219">
        <v>1000</v>
      </c>
      <c r="AM553" s="219">
        <v>29230.76</v>
      </c>
      <c r="AN553" s="222"/>
      <c r="AO553" s="219">
        <v>216538.4</v>
      </c>
      <c r="AP553" s="222"/>
      <c r="AQ553" s="222"/>
      <c r="AR553" s="222"/>
      <c r="AS553" s="219">
        <v>5075.22</v>
      </c>
      <c r="AT553" s="219">
        <v>1192</v>
      </c>
      <c r="AU553" s="222"/>
      <c r="AV553" s="222"/>
      <c r="AW553" s="222"/>
      <c r="AX553" s="222"/>
      <c r="AY553" s="222"/>
      <c r="AZ553" s="222"/>
      <c r="BA553" s="219">
        <v>51367.5</v>
      </c>
      <c r="BB553" s="219">
        <v>195950.7</v>
      </c>
      <c r="BC553" s="219">
        <v>182271.6</v>
      </c>
      <c r="BD553" s="219">
        <v>13679.1</v>
      </c>
      <c r="BE553" s="222"/>
      <c r="BF553" s="222"/>
      <c r="BG553" s="219">
        <v>50871.07</v>
      </c>
      <c r="BH553" s="219">
        <v>51624.21</v>
      </c>
      <c r="BI553" s="219">
        <v>7705</v>
      </c>
      <c r="BJ553" s="219">
        <v>27738.21</v>
      </c>
      <c r="BK553" s="219">
        <v>16181</v>
      </c>
      <c r="BL553" s="180">
        <v>221367.5</v>
      </c>
      <c r="BM553" s="180">
        <v>51367.5</v>
      </c>
      <c r="BN553" s="181"/>
      <c r="BO553" s="181"/>
      <c r="BP553" s="180">
        <v>170000</v>
      </c>
      <c r="BQ553" s="181"/>
      <c r="BR553" s="181"/>
    </row>
    <row r="554" spans="1:70" ht="11.25" hidden="1" customHeight="1" outlineLevel="3" x14ac:dyDescent="0.2">
      <c r="A554" s="223" t="s">
        <v>689</v>
      </c>
      <c r="B554" s="221">
        <v>79</v>
      </c>
      <c r="C554" s="221">
        <v>632</v>
      </c>
      <c r="D554" s="219">
        <v>70655.7</v>
      </c>
      <c r="E554" s="219">
        <v>497885.36</v>
      </c>
      <c r="F554" s="181"/>
      <c r="G554" s="180">
        <v>234288.72</v>
      </c>
      <c r="H554" s="181"/>
      <c r="I554" s="180">
        <v>35588.160000000003</v>
      </c>
      <c r="J554" s="181"/>
      <c r="K554" s="181"/>
      <c r="L554" s="181"/>
      <c r="M554" s="180">
        <v>23428.880000000001</v>
      </c>
      <c r="N554" s="222"/>
      <c r="O554" s="222"/>
      <c r="P554" s="219">
        <v>23428.880000000001</v>
      </c>
      <c r="Q554" s="222"/>
      <c r="R554" s="222"/>
      <c r="S554" s="222"/>
      <c r="T554" s="222"/>
      <c r="U554" s="222"/>
      <c r="V554" s="219">
        <v>86780.54</v>
      </c>
      <c r="W554" s="219">
        <v>5400</v>
      </c>
      <c r="X554" s="222"/>
      <c r="Y554" s="222"/>
      <c r="Z554" s="222"/>
      <c r="AA554" s="219">
        <v>58572.18</v>
      </c>
      <c r="AB554" s="222"/>
      <c r="AC554" s="222"/>
      <c r="AD554" s="222"/>
      <c r="AE554" s="222"/>
      <c r="AF554" s="222"/>
      <c r="AG554" s="219">
        <v>30398</v>
      </c>
      <c r="AH554" s="222"/>
      <c r="AI554" s="222"/>
      <c r="AJ554" s="219">
        <v>124828.33</v>
      </c>
      <c r="AK554" s="219">
        <v>2000</v>
      </c>
      <c r="AL554" s="219">
        <v>1000</v>
      </c>
      <c r="AM554" s="219">
        <v>27809.67</v>
      </c>
      <c r="AN554" s="222"/>
      <c r="AO554" s="222"/>
      <c r="AP554" s="222"/>
      <c r="AQ554" s="222"/>
      <c r="AR554" s="222"/>
      <c r="AS554" s="219">
        <v>4919.53</v>
      </c>
      <c r="AT554" s="219">
        <v>1192</v>
      </c>
      <c r="AU554" s="222"/>
      <c r="AV554" s="222"/>
      <c r="AW554" s="222"/>
      <c r="AX554" s="219">
        <v>38118.589999999997</v>
      </c>
      <c r="AY554" s="222"/>
      <c r="AZ554" s="222"/>
      <c r="BA554" s="219">
        <v>49788.54</v>
      </c>
      <c r="BB554" s="219">
        <v>346091.54</v>
      </c>
      <c r="BC554" s="219">
        <v>318733.34000000003</v>
      </c>
      <c r="BD554" s="219">
        <v>27358.2</v>
      </c>
      <c r="BE554" s="222"/>
      <c r="BF554" s="222"/>
      <c r="BG554" s="219">
        <v>97621.19</v>
      </c>
      <c r="BH554" s="219">
        <v>50037.2</v>
      </c>
      <c r="BI554" s="219">
        <v>7468</v>
      </c>
      <c r="BJ554" s="219">
        <v>26885.200000000001</v>
      </c>
      <c r="BK554" s="219">
        <v>15684</v>
      </c>
      <c r="BL554" s="180">
        <v>219788.54</v>
      </c>
      <c r="BM554" s="180">
        <v>49788.54</v>
      </c>
      <c r="BN554" s="181"/>
      <c r="BO554" s="181"/>
      <c r="BP554" s="180">
        <v>170000</v>
      </c>
      <c r="BQ554" s="181"/>
      <c r="BR554" s="181"/>
    </row>
    <row r="555" spans="1:70" ht="11.25" hidden="1" customHeight="1" outlineLevel="3" x14ac:dyDescent="0.2">
      <c r="A555" s="223" t="s">
        <v>690</v>
      </c>
      <c r="B555" s="221">
        <v>55</v>
      </c>
      <c r="C555" s="221">
        <v>591.20000000000005</v>
      </c>
      <c r="D555" s="219">
        <v>100214.39</v>
      </c>
      <c r="E555" s="219">
        <v>455051.99</v>
      </c>
      <c r="F555" s="181"/>
      <c r="G555" s="180">
        <v>219163.75</v>
      </c>
      <c r="H555" s="181"/>
      <c r="I555" s="181"/>
      <c r="J555" s="181"/>
      <c r="K555" s="180">
        <v>6005.49</v>
      </c>
      <c r="L555" s="180">
        <v>34031.18</v>
      </c>
      <c r="M555" s="180">
        <v>21916.38</v>
      </c>
      <c r="N555" s="219">
        <v>19945.759999999998</v>
      </c>
      <c r="O555" s="222"/>
      <c r="P555" s="219">
        <v>21916.38</v>
      </c>
      <c r="Q555" s="222"/>
      <c r="R555" s="222"/>
      <c r="S555" s="222"/>
      <c r="T555" s="222"/>
      <c r="U555" s="222"/>
      <c r="V555" s="219">
        <v>42386.26</v>
      </c>
      <c r="W555" s="219">
        <v>4961.26</v>
      </c>
      <c r="X555" s="222"/>
      <c r="Y555" s="222"/>
      <c r="Z555" s="222"/>
      <c r="AA555" s="219">
        <v>54049.53</v>
      </c>
      <c r="AB555" s="222"/>
      <c r="AC555" s="222"/>
      <c r="AD555" s="222"/>
      <c r="AE555" s="222"/>
      <c r="AF555" s="222"/>
      <c r="AG555" s="219">
        <v>30676</v>
      </c>
      <c r="AH555" s="222"/>
      <c r="AI555" s="222"/>
      <c r="AJ555" s="219">
        <v>51928.160000000003</v>
      </c>
      <c r="AK555" s="222"/>
      <c r="AL555" s="219">
        <v>1000</v>
      </c>
      <c r="AM555" s="222"/>
      <c r="AN555" s="222"/>
      <c r="AO555" s="222"/>
      <c r="AP555" s="222"/>
      <c r="AQ555" s="222"/>
      <c r="AR555" s="222"/>
      <c r="AS555" s="219">
        <v>4230.95</v>
      </c>
      <c r="AT555" s="219">
        <v>1192</v>
      </c>
      <c r="AU555" s="222"/>
      <c r="AV555" s="222"/>
      <c r="AW555" s="222"/>
      <c r="AX555" s="222"/>
      <c r="AY555" s="222"/>
      <c r="AZ555" s="222"/>
      <c r="BA555" s="219">
        <v>45505.21</v>
      </c>
      <c r="BB555" s="219">
        <v>410151.33</v>
      </c>
      <c r="BC555" s="219">
        <v>382542.93</v>
      </c>
      <c r="BD555" s="219">
        <v>27608.400000000001</v>
      </c>
      <c r="BE555" s="222"/>
      <c r="BF555" s="222"/>
      <c r="BG555" s="219">
        <v>93186.89</v>
      </c>
      <c r="BH555" s="219">
        <v>45732.95</v>
      </c>
      <c r="BI555" s="219">
        <v>6826</v>
      </c>
      <c r="BJ555" s="219">
        <v>24572.95</v>
      </c>
      <c r="BK555" s="219">
        <v>14334</v>
      </c>
      <c r="BL555" s="180">
        <v>455051.99</v>
      </c>
      <c r="BM555" s="180">
        <v>45505.21</v>
      </c>
      <c r="BN555" s="181"/>
      <c r="BO555" s="180">
        <v>239546.78</v>
      </c>
      <c r="BP555" s="180">
        <v>170000</v>
      </c>
      <c r="BQ555" s="181"/>
      <c r="BR555" s="181"/>
    </row>
    <row r="556" spans="1:70" ht="11.25" hidden="1" customHeight="1" outlineLevel="3" x14ac:dyDescent="0.2">
      <c r="A556" s="223" t="s">
        <v>1132</v>
      </c>
      <c r="B556" s="221">
        <v>88</v>
      </c>
      <c r="C556" s="221">
        <v>704</v>
      </c>
      <c r="D556" s="219">
        <v>26316.3</v>
      </c>
      <c r="E556" s="219">
        <v>540291.1</v>
      </c>
      <c r="F556" s="181"/>
      <c r="G556" s="180">
        <v>183872.16</v>
      </c>
      <c r="H556" s="181"/>
      <c r="I556" s="181"/>
      <c r="J556" s="181"/>
      <c r="K556" s="181"/>
      <c r="L556" s="181"/>
      <c r="M556" s="180">
        <v>18387.23</v>
      </c>
      <c r="N556" s="222"/>
      <c r="O556" s="222"/>
      <c r="P556" s="219">
        <v>18387.23</v>
      </c>
      <c r="Q556" s="222"/>
      <c r="R556" s="219">
        <v>98203.14</v>
      </c>
      <c r="S556" s="219">
        <v>43645.84</v>
      </c>
      <c r="T556" s="222"/>
      <c r="U556" s="222"/>
      <c r="V556" s="219">
        <v>98555.48</v>
      </c>
      <c r="W556" s="219">
        <v>4356.82</v>
      </c>
      <c r="X556" s="222"/>
      <c r="Y556" s="222"/>
      <c r="Z556" s="222"/>
      <c r="AA556" s="219">
        <v>44485.2</v>
      </c>
      <c r="AB556" s="222"/>
      <c r="AC556" s="222"/>
      <c r="AD556" s="222"/>
      <c r="AE556" s="222"/>
      <c r="AF556" s="222"/>
      <c r="AG556" s="219">
        <v>30398</v>
      </c>
      <c r="AH556" s="222"/>
      <c r="AI556" s="222"/>
      <c r="AJ556" s="219">
        <v>324789.88</v>
      </c>
      <c r="AK556" s="219">
        <v>1000</v>
      </c>
      <c r="AL556" s="222"/>
      <c r="AM556" s="219">
        <v>31626.2</v>
      </c>
      <c r="AN556" s="219">
        <v>113658.95</v>
      </c>
      <c r="AO556" s="219">
        <v>90300.06</v>
      </c>
      <c r="AP556" s="222"/>
      <c r="AQ556" s="222"/>
      <c r="AR556" s="219">
        <v>2525</v>
      </c>
      <c r="AS556" s="219">
        <v>2323.62</v>
      </c>
      <c r="AT556" s="221">
        <v>596</v>
      </c>
      <c r="AU556" s="222"/>
      <c r="AV556" s="222"/>
      <c r="AW556" s="222"/>
      <c r="AX556" s="219">
        <v>28730.94</v>
      </c>
      <c r="AY556" s="222"/>
      <c r="AZ556" s="222"/>
      <c r="BA556" s="219">
        <v>54029.11</v>
      </c>
      <c r="BB556" s="219">
        <v>281635.14</v>
      </c>
      <c r="BC556" s="219">
        <v>137972.94</v>
      </c>
      <c r="BD556" s="219">
        <v>143662.20000000001</v>
      </c>
      <c r="BE556" s="222"/>
      <c r="BF556" s="222"/>
      <c r="BG556" s="219">
        <v>-39817.620000000003</v>
      </c>
      <c r="BH556" s="219">
        <v>54298.89</v>
      </c>
      <c r="BI556" s="219">
        <v>8104</v>
      </c>
      <c r="BJ556" s="219">
        <v>29175.89</v>
      </c>
      <c r="BK556" s="219">
        <v>17019</v>
      </c>
      <c r="BL556" s="180">
        <v>224029.11</v>
      </c>
      <c r="BM556" s="180">
        <v>54029.11</v>
      </c>
      <c r="BN556" s="181"/>
      <c r="BO556" s="181"/>
      <c r="BP556" s="180">
        <v>170000</v>
      </c>
      <c r="BQ556" s="181"/>
      <c r="BR556" s="181"/>
    </row>
    <row r="557" spans="1:70" ht="11.25" hidden="1" customHeight="1" outlineLevel="3" x14ac:dyDescent="0.2">
      <c r="A557" s="223" t="s">
        <v>1133</v>
      </c>
      <c r="B557" s="221">
        <v>55</v>
      </c>
      <c r="C557" s="221">
        <v>588.4</v>
      </c>
      <c r="D557" s="219">
        <v>86608.37</v>
      </c>
      <c r="E557" s="219">
        <v>453330.34</v>
      </c>
      <c r="F557" s="181"/>
      <c r="G557" s="180">
        <v>218125.77</v>
      </c>
      <c r="H557" s="181"/>
      <c r="I557" s="181"/>
      <c r="J557" s="181"/>
      <c r="K557" s="180">
        <v>6746.91</v>
      </c>
      <c r="L557" s="180">
        <v>34031.19</v>
      </c>
      <c r="M557" s="180">
        <v>21812.58</v>
      </c>
      <c r="N557" s="219">
        <v>19913.04</v>
      </c>
      <c r="O557" s="222"/>
      <c r="P557" s="219">
        <v>21812.58</v>
      </c>
      <c r="Q557" s="222"/>
      <c r="R557" s="222"/>
      <c r="S557" s="222"/>
      <c r="T557" s="222"/>
      <c r="U557" s="222"/>
      <c r="V557" s="219">
        <v>42185.52</v>
      </c>
      <c r="W557" s="219">
        <v>4978.13</v>
      </c>
      <c r="X557" s="222"/>
      <c r="Y557" s="222"/>
      <c r="Z557" s="222"/>
      <c r="AA557" s="219">
        <v>53048.62</v>
      </c>
      <c r="AB557" s="222"/>
      <c r="AC557" s="222"/>
      <c r="AD557" s="222"/>
      <c r="AE557" s="222"/>
      <c r="AF557" s="222"/>
      <c r="AG557" s="219">
        <v>30676</v>
      </c>
      <c r="AH557" s="222"/>
      <c r="AI557" s="222"/>
      <c r="AJ557" s="219">
        <v>77547.429999999993</v>
      </c>
      <c r="AK557" s="219">
        <v>2000</v>
      </c>
      <c r="AL557" s="219">
        <v>1000</v>
      </c>
      <c r="AM557" s="219">
        <v>23799.74</v>
      </c>
      <c r="AN557" s="222"/>
      <c r="AO557" s="222"/>
      <c r="AP557" s="222"/>
      <c r="AQ557" s="222"/>
      <c r="AR557" s="222"/>
      <c r="AS557" s="219">
        <v>4222.66</v>
      </c>
      <c r="AT557" s="219">
        <v>1192</v>
      </c>
      <c r="AU557" s="222"/>
      <c r="AV557" s="222"/>
      <c r="AW557" s="222"/>
      <c r="AX557" s="222"/>
      <c r="AY557" s="222"/>
      <c r="AZ557" s="222"/>
      <c r="BA557" s="219">
        <v>45333.03</v>
      </c>
      <c r="BB557" s="219">
        <v>376362.47</v>
      </c>
      <c r="BC557" s="219">
        <v>348754.07</v>
      </c>
      <c r="BD557" s="219">
        <v>27608.400000000001</v>
      </c>
      <c r="BE557" s="222"/>
      <c r="BF557" s="222"/>
      <c r="BG557" s="219">
        <v>86028.81</v>
      </c>
      <c r="BH557" s="219">
        <v>45559.75</v>
      </c>
      <c r="BI557" s="219">
        <v>6800</v>
      </c>
      <c r="BJ557" s="219">
        <v>24480.75</v>
      </c>
      <c r="BK557" s="219">
        <v>14279</v>
      </c>
      <c r="BL557" s="180">
        <v>215333.03</v>
      </c>
      <c r="BM557" s="180">
        <v>45333.03</v>
      </c>
      <c r="BN557" s="181"/>
      <c r="BO557" s="181"/>
      <c r="BP557" s="180">
        <v>170000</v>
      </c>
      <c r="BQ557" s="181"/>
      <c r="BR557" s="181"/>
    </row>
    <row r="558" spans="1:70" ht="11.25" hidden="1" customHeight="1" outlineLevel="3" x14ac:dyDescent="0.2">
      <c r="A558" s="223" t="s">
        <v>691</v>
      </c>
      <c r="B558" s="221">
        <v>69</v>
      </c>
      <c r="C558" s="221">
        <v>557.6</v>
      </c>
      <c r="D558" s="222"/>
      <c r="E558" s="219">
        <v>536491.63</v>
      </c>
      <c r="F558" s="181"/>
      <c r="G558" s="180">
        <v>233514.46</v>
      </c>
      <c r="H558" s="181"/>
      <c r="I558" s="180">
        <v>10115.52</v>
      </c>
      <c r="J558" s="181"/>
      <c r="K558" s="181"/>
      <c r="L558" s="180">
        <v>2520.8200000000002</v>
      </c>
      <c r="M558" s="180">
        <v>23351.46</v>
      </c>
      <c r="N558" s="219">
        <v>25476.080000000002</v>
      </c>
      <c r="O558" s="222"/>
      <c r="P558" s="219">
        <v>23351.46</v>
      </c>
      <c r="Q558" s="222"/>
      <c r="R558" s="222"/>
      <c r="S558" s="222"/>
      <c r="T558" s="222"/>
      <c r="U558" s="222"/>
      <c r="V558" s="219">
        <v>121226.37</v>
      </c>
      <c r="W558" s="219">
        <v>4737.26</v>
      </c>
      <c r="X558" s="222"/>
      <c r="Y558" s="222"/>
      <c r="Z558" s="222"/>
      <c r="AA558" s="219">
        <v>57637.2</v>
      </c>
      <c r="AB558" s="222"/>
      <c r="AC558" s="222"/>
      <c r="AD558" s="222"/>
      <c r="AE558" s="222"/>
      <c r="AF558" s="222"/>
      <c r="AG558" s="219">
        <v>34561</v>
      </c>
      <c r="AH558" s="222"/>
      <c r="AI558" s="222"/>
      <c r="AJ558" s="219">
        <v>102264.81</v>
      </c>
      <c r="AK558" s="219">
        <v>5000</v>
      </c>
      <c r="AL558" s="219">
        <v>1000</v>
      </c>
      <c r="AM558" s="219">
        <v>31284.25</v>
      </c>
      <c r="AN558" s="222"/>
      <c r="AO558" s="222"/>
      <c r="AP558" s="222"/>
      <c r="AQ558" s="222"/>
      <c r="AR558" s="222"/>
      <c r="AS558" s="219">
        <v>5069.7</v>
      </c>
      <c r="AT558" s="219">
        <v>1192</v>
      </c>
      <c r="AU558" s="219">
        <v>3325.17</v>
      </c>
      <c r="AV558" s="222"/>
      <c r="AW558" s="222"/>
      <c r="AX558" s="222"/>
      <c r="AY558" s="222"/>
      <c r="AZ558" s="219">
        <v>1744.53</v>
      </c>
      <c r="BA558" s="219">
        <v>53649.16</v>
      </c>
      <c r="BB558" s="219">
        <v>324562.08</v>
      </c>
      <c r="BC558" s="219">
        <v>293457.18</v>
      </c>
      <c r="BD558" s="219">
        <v>31104.9</v>
      </c>
      <c r="BE558" s="222"/>
      <c r="BF558" s="222"/>
      <c r="BG558" s="219">
        <v>109664.74</v>
      </c>
      <c r="BH558" s="219">
        <v>53917.04</v>
      </c>
      <c r="BI558" s="219">
        <v>8047</v>
      </c>
      <c r="BJ558" s="219">
        <v>28971.040000000001</v>
      </c>
      <c r="BK558" s="219">
        <v>16899</v>
      </c>
      <c r="BL558" s="180">
        <v>223649.16</v>
      </c>
      <c r="BM558" s="180">
        <v>53649.16</v>
      </c>
      <c r="BN558" s="181"/>
      <c r="BO558" s="181"/>
      <c r="BP558" s="180">
        <v>170000</v>
      </c>
      <c r="BQ558" s="181"/>
      <c r="BR558" s="181"/>
    </row>
    <row r="559" spans="1:70" ht="11.25" hidden="1" customHeight="1" outlineLevel="3" x14ac:dyDescent="0.2">
      <c r="A559" s="223" t="s">
        <v>692</v>
      </c>
      <c r="B559" s="221">
        <v>79</v>
      </c>
      <c r="C559" s="221">
        <v>632</v>
      </c>
      <c r="D559" s="219">
        <v>71571.759999999995</v>
      </c>
      <c r="E559" s="219">
        <v>531226.56000000006</v>
      </c>
      <c r="F559" s="181"/>
      <c r="G559" s="180">
        <v>215797.76000000001</v>
      </c>
      <c r="H559" s="181"/>
      <c r="I559" s="180">
        <v>5057.76</v>
      </c>
      <c r="J559" s="181"/>
      <c r="K559" s="181"/>
      <c r="L559" s="181"/>
      <c r="M559" s="180">
        <v>21579.78</v>
      </c>
      <c r="N559" s="222"/>
      <c r="O559" s="222"/>
      <c r="P559" s="219">
        <v>21579.78</v>
      </c>
      <c r="Q559" s="222"/>
      <c r="R559" s="219">
        <v>57871.7</v>
      </c>
      <c r="S559" s="219">
        <v>28935.85</v>
      </c>
      <c r="T559" s="222"/>
      <c r="U559" s="222"/>
      <c r="V559" s="219">
        <v>87505.99</v>
      </c>
      <c r="W559" s="219">
        <v>4387.5</v>
      </c>
      <c r="X559" s="222"/>
      <c r="Y559" s="222"/>
      <c r="Z559" s="222"/>
      <c r="AA559" s="219">
        <v>53949.440000000002</v>
      </c>
      <c r="AB559" s="222"/>
      <c r="AC559" s="222"/>
      <c r="AD559" s="222"/>
      <c r="AE559" s="222"/>
      <c r="AF559" s="222"/>
      <c r="AG559" s="219">
        <v>34561</v>
      </c>
      <c r="AH559" s="222"/>
      <c r="AI559" s="222"/>
      <c r="AJ559" s="219">
        <v>139504.85999999999</v>
      </c>
      <c r="AK559" s="219">
        <v>5000</v>
      </c>
      <c r="AL559" s="222"/>
      <c r="AM559" s="219">
        <v>30810.39</v>
      </c>
      <c r="AN559" s="222"/>
      <c r="AO559" s="222"/>
      <c r="AP559" s="222"/>
      <c r="AQ559" s="222"/>
      <c r="AR559" s="222"/>
      <c r="AS559" s="219">
        <v>5002.67</v>
      </c>
      <c r="AT559" s="219">
        <v>1192</v>
      </c>
      <c r="AU559" s="222"/>
      <c r="AV559" s="222"/>
      <c r="AW559" s="222"/>
      <c r="AX559" s="219">
        <v>44377.15</v>
      </c>
      <c r="AY559" s="222"/>
      <c r="AZ559" s="222"/>
      <c r="BA559" s="219">
        <v>53122.65</v>
      </c>
      <c r="BB559" s="219">
        <v>361393.77</v>
      </c>
      <c r="BC559" s="219">
        <v>257008.87</v>
      </c>
      <c r="BD559" s="219">
        <v>104384.9</v>
      </c>
      <c r="BE559" s="222"/>
      <c r="BF559" s="222"/>
      <c r="BG559" s="219">
        <v>101899.69</v>
      </c>
      <c r="BH559" s="219">
        <v>53387.87</v>
      </c>
      <c r="BI559" s="219">
        <v>7968</v>
      </c>
      <c r="BJ559" s="219">
        <v>28685.87</v>
      </c>
      <c r="BK559" s="219">
        <v>16734</v>
      </c>
      <c r="BL559" s="180">
        <v>223122.65</v>
      </c>
      <c r="BM559" s="180">
        <v>53122.65</v>
      </c>
      <c r="BN559" s="181"/>
      <c r="BO559" s="181"/>
      <c r="BP559" s="180">
        <v>170000</v>
      </c>
      <c r="BQ559" s="181"/>
      <c r="BR559" s="181"/>
    </row>
    <row r="560" spans="1:70" ht="11.25" hidden="1" customHeight="1" outlineLevel="3" x14ac:dyDescent="0.2">
      <c r="A560" s="223" t="s">
        <v>1134</v>
      </c>
      <c r="B560" s="221">
        <v>72</v>
      </c>
      <c r="C560" s="221">
        <v>576</v>
      </c>
      <c r="D560" s="219">
        <v>109166.25</v>
      </c>
      <c r="E560" s="219">
        <v>514728.13</v>
      </c>
      <c r="F560" s="181"/>
      <c r="G560" s="180">
        <v>155104.64000000001</v>
      </c>
      <c r="H560" s="181"/>
      <c r="I560" s="180">
        <v>10115.52</v>
      </c>
      <c r="J560" s="181"/>
      <c r="K560" s="181"/>
      <c r="L560" s="181"/>
      <c r="M560" s="180">
        <v>15510.46</v>
      </c>
      <c r="N560" s="219">
        <v>23890.799999999999</v>
      </c>
      <c r="O560" s="222"/>
      <c r="P560" s="219">
        <v>15510.46</v>
      </c>
      <c r="Q560" s="222"/>
      <c r="R560" s="219">
        <v>95563.199999999997</v>
      </c>
      <c r="S560" s="219">
        <v>59727</v>
      </c>
      <c r="T560" s="222"/>
      <c r="U560" s="222"/>
      <c r="V560" s="219">
        <v>62894.93</v>
      </c>
      <c r="W560" s="219">
        <v>3073.96</v>
      </c>
      <c r="X560" s="222"/>
      <c r="Y560" s="222"/>
      <c r="Z560" s="222"/>
      <c r="AA560" s="219">
        <v>38776.160000000003</v>
      </c>
      <c r="AB560" s="222"/>
      <c r="AC560" s="222"/>
      <c r="AD560" s="222"/>
      <c r="AE560" s="222"/>
      <c r="AF560" s="222"/>
      <c r="AG560" s="219">
        <v>34561</v>
      </c>
      <c r="AH560" s="222"/>
      <c r="AI560" s="222"/>
      <c r="AJ560" s="219">
        <v>56908.480000000003</v>
      </c>
      <c r="AK560" s="222"/>
      <c r="AL560" s="222"/>
      <c r="AM560" s="222"/>
      <c r="AN560" s="222"/>
      <c r="AO560" s="222"/>
      <c r="AP560" s="222"/>
      <c r="AQ560" s="222"/>
      <c r="AR560" s="222"/>
      <c r="AS560" s="219">
        <v>4243.66</v>
      </c>
      <c r="AT560" s="219">
        <v>1192</v>
      </c>
      <c r="AU560" s="222"/>
      <c r="AV560" s="222"/>
      <c r="AW560" s="222"/>
      <c r="AX560" s="222"/>
      <c r="AY560" s="222"/>
      <c r="AZ560" s="222"/>
      <c r="BA560" s="219">
        <v>51472.82</v>
      </c>
      <c r="BB560" s="219">
        <v>519266.71</v>
      </c>
      <c r="BC560" s="219">
        <v>348401.81</v>
      </c>
      <c r="BD560" s="219">
        <v>170864.9</v>
      </c>
      <c r="BE560" s="222"/>
      <c r="BF560" s="222"/>
      <c r="BG560" s="219">
        <v>47719.19</v>
      </c>
      <c r="BH560" s="219">
        <v>51730.25</v>
      </c>
      <c r="BI560" s="219">
        <v>7721</v>
      </c>
      <c r="BJ560" s="219">
        <v>27795.25</v>
      </c>
      <c r="BK560" s="219">
        <v>16214</v>
      </c>
      <c r="BL560" s="180">
        <v>514728.13</v>
      </c>
      <c r="BM560" s="180">
        <v>51472.82</v>
      </c>
      <c r="BN560" s="181"/>
      <c r="BO560" s="180">
        <v>293255.31</v>
      </c>
      <c r="BP560" s="180">
        <v>170000</v>
      </c>
      <c r="BQ560" s="181"/>
      <c r="BR560" s="181"/>
    </row>
    <row r="561" spans="1:70" ht="11.25" hidden="1" customHeight="1" outlineLevel="3" x14ac:dyDescent="0.2">
      <c r="A561" s="223" t="s">
        <v>693</v>
      </c>
      <c r="B561" s="221">
        <v>79</v>
      </c>
      <c r="C561" s="221">
        <v>632</v>
      </c>
      <c r="D561" s="219">
        <v>71342.83</v>
      </c>
      <c r="E561" s="219">
        <v>503138.82</v>
      </c>
      <c r="F561" s="181"/>
      <c r="G561" s="180">
        <v>219460.32</v>
      </c>
      <c r="H561" s="181"/>
      <c r="I561" s="180">
        <v>8897.0400000000009</v>
      </c>
      <c r="J561" s="181"/>
      <c r="K561" s="181"/>
      <c r="L561" s="181"/>
      <c r="M561" s="180">
        <v>21946.04</v>
      </c>
      <c r="N561" s="222"/>
      <c r="O561" s="222"/>
      <c r="P561" s="219">
        <v>21946.04</v>
      </c>
      <c r="Q561" s="222"/>
      <c r="R561" s="219">
        <v>5488.23</v>
      </c>
      <c r="S561" s="219">
        <v>21952.92</v>
      </c>
      <c r="T561" s="222"/>
      <c r="U561" s="222"/>
      <c r="V561" s="219">
        <v>117630.73</v>
      </c>
      <c r="W561" s="219">
        <v>5002.9399999999996</v>
      </c>
      <c r="X561" s="222"/>
      <c r="Y561" s="222"/>
      <c r="Z561" s="222"/>
      <c r="AA561" s="219">
        <v>50416.56</v>
      </c>
      <c r="AB561" s="222"/>
      <c r="AC561" s="222"/>
      <c r="AD561" s="222"/>
      <c r="AE561" s="222"/>
      <c r="AF561" s="222"/>
      <c r="AG561" s="219">
        <v>30398</v>
      </c>
      <c r="AH561" s="222"/>
      <c r="AI561" s="222"/>
      <c r="AJ561" s="219">
        <v>153146.23999999999</v>
      </c>
      <c r="AK561" s="219">
        <v>3000</v>
      </c>
      <c r="AL561" s="219">
        <v>2000</v>
      </c>
      <c r="AM561" s="219">
        <v>28282.49</v>
      </c>
      <c r="AN561" s="222"/>
      <c r="AO561" s="222"/>
      <c r="AP561" s="222"/>
      <c r="AQ561" s="222"/>
      <c r="AR561" s="222"/>
      <c r="AS561" s="219">
        <v>4752.55</v>
      </c>
      <c r="AT561" s="219">
        <v>1192</v>
      </c>
      <c r="AU561" s="222"/>
      <c r="AV561" s="222"/>
      <c r="AW561" s="222"/>
      <c r="AX561" s="219">
        <v>60319.24</v>
      </c>
      <c r="AY561" s="219">
        <v>3286.08</v>
      </c>
      <c r="AZ561" s="222"/>
      <c r="BA561" s="219">
        <v>50313.88</v>
      </c>
      <c r="BB561" s="219">
        <v>336385.44</v>
      </c>
      <c r="BC561" s="219">
        <v>284337.24</v>
      </c>
      <c r="BD561" s="219">
        <v>52048.2</v>
      </c>
      <c r="BE561" s="222"/>
      <c r="BF561" s="222"/>
      <c r="BG561" s="219">
        <v>84949.97</v>
      </c>
      <c r="BH561" s="219">
        <v>50565.37</v>
      </c>
      <c r="BI561" s="219">
        <v>7547</v>
      </c>
      <c r="BJ561" s="219">
        <v>27169.37</v>
      </c>
      <c r="BK561" s="219">
        <v>15849</v>
      </c>
      <c r="BL561" s="180">
        <v>220313.88</v>
      </c>
      <c r="BM561" s="180">
        <v>50313.88</v>
      </c>
      <c r="BN561" s="181"/>
      <c r="BO561" s="181"/>
      <c r="BP561" s="180">
        <v>170000</v>
      </c>
      <c r="BQ561" s="181"/>
      <c r="BR561" s="181"/>
    </row>
    <row r="562" spans="1:70" ht="11.25" hidden="1" customHeight="1" outlineLevel="3" x14ac:dyDescent="0.2">
      <c r="A562" s="223" t="s">
        <v>1135</v>
      </c>
      <c r="B562" s="221">
        <v>67</v>
      </c>
      <c r="C562" s="221">
        <v>723.6</v>
      </c>
      <c r="D562" s="219">
        <v>138282.23000000001</v>
      </c>
      <c r="E562" s="219">
        <v>624186.18000000005</v>
      </c>
      <c r="F562" s="181"/>
      <c r="G562" s="180">
        <v>268245.75</v>
      </c>
      <c r="H562" s="181"/>
      <c r="I562" s="181"/>
      <c r="J562" s="181"/>
      <c r="K562" s="180">
        <v>6005.49</v>
      </c>
      <c r="L562" s="180">
        <v>42854.080000000002</v>
      </c>
      <c r="M562" s="180">
        <v>26824.58</v>
      </c>
      <c r="N562" s="222"/>
      <c r="O562" s="222"/>
      <c r="P562" s="219">
        <v>26824.58</v>
      </c>
      <c r="Q562" s="222"/>
      <c r="R562" s="222"/>
      <c r="S562" s="222"/>
      <c r="T562" s="222"/>
      <c r="U562" s="222"/>
      <c r="V562" s="219">
        <v>96031.98</v>
      </c>
      <c r="W562" s="219">
        <v>6013.13</v>
      </c>
      <c r="X562" s="222"/>
      <c r="Y562" s="222"/>
      <c r="Z562" s="222"/>
      <c r="AA562" s="219">
        <v>67061.440000000002</v>
      </c>
      <c r="AB562" s="222"/>
      <c r="AC562" s="222"/>
      <c r="AD562" s="222"/>
      <c r="AE562" s="222"/>
      <c r="AF562" s="219">
        <v>53649.15</v>
      </c>
      <c r="AG562" s="219">
        <v>30676</v>
      </c>
      <c r="AH562" s="222"/>
      <c r="AI562" s="222"/>
      <c r="AJ562" s="219">
        <v>100699.76</v>
      </c>
      <c r="AK562" s="219">
        <v>2000</v>
      </c>
      <c r="AL562" s="222"/>
      <c r="AM562" s="219">
        <v>34348.33</v>
      </c>
      <c r="AN562" s="222"/>
      <c r="AO562" s="222"/>
      <c r="AP562" s="222"/>
      <c r="AQ562" s="222"/>
      <c r="AR562" s="222"/>
      <c r="AS562" s="219">
        <v>6105.73</v>
      </c>
      <c r="AT562" s="219">
        <v>1192</v>
      </c>
      <c r="AU562" s="222"/>
      <c r="AV562" s="222"/>
      <c r="AW562" s="222"/>
      <c r="AX562" s="222"/>
      <c r="AY562" s="222"/>
      <c r="AZ562" s="222"/>
      <c r="BA562" s="219">
        <v>57053.7</v>
      </c>
      <c r="BB562" s="219">
        <v>524343.93000000005</v>
      </c>
      <c r="BC562" s="219">
        <v>496735.53</v>
      </c>
      <c r="BD562" s="219">
        <v>27608.400000000001</v>
      </c>
      <c r="BE562" s="222"/>
      <c r="BF562" s="222"/>
      <c r="BG562" s="219">
        <v>137424.72</v>
      </c>
      <c r="BH562" s="219">
        <v>57338.92</v>
      </c>
      <c r="BI562" s="219">
        <v>8558</v>
      </c>
      <c r="BJ562" s="219">
        <v>30807.919999999998</v>
      </c>
      <c r="BK562" s="219">
        <v>17973</v>
      </c>
      <c r="BL562" s="180">
        <v>227053.7</v>
      </c>
      <c r="BM562" s="180">
        <v>57053.7</v>
      </c>
      <c r="BN562" s="181"/>
      <c r="BO562" s="181"/>
      <c r="BP562" s="180">
        <v>170000</v>
      </c>
      <c r="BQ562" s="181"/>
      <c r="BR562" s="181"/>
    </row>
    <row r="563" spans="1:70" ht="11.25" hidden="1" customHeight="1" outlineLevel="3" x14ac:dyDescent="0.2">
      <c r="A563" s="223" t="s">
        <v>1136</v>
      </c>
      <c r="B563" s="221">
        <v>11</v>
      </c>
      <c r="C563" s="221">
        <v>88</v>
      </c>
      <c r="D563" s="222"/>
      <c r="E563" s="219">
        <v>69495.929999999993</v>
      </c>
      <c r="F563" s="181"/>
      <c r="G563" s="180">
        <v>37090.239999999998</v>
      </c>
      <c r="H563" s="181"/>
      <c r="I563" s="181"/>
      <c r="J563" s="181"/>
      <c r="K563" s="181"/>
      <c r="L563" s="181"/>
      <c r="M563" s="180">
        <v>3709.02</v>
      </c>
      <c r="N563" s="222"/>
      <c r="O563" s="222"/>
      <c r="P563" s="219">
        <v>3709.02</v>
      </c>
      <c r="Q563" s="222"/>
      <c r="R563" s="222"/>
      <c r="S563" s="222"/>
      <c r="T563" s="222"/>
      <c r="U563" s="222"/>
      <c r="V563" s="219">
        <v>15040.09</v>
      </c>
      <c r="W563" s="221">
        <v>675</v>
      </c>
      <c r="X563" s="222"/>
      <c r="Y563" s="222"/>
      <c r="Z563" s="222"/>
      <c r="AA563" s="219">
        <v>9272.56</v>
      </c>
      <c r="AB563" s="222"/>
      <c r="AC563" s="222"/>
      <c r="AD563" s="222"/>
      <c r="AE563" s="222"/>
      <c r="AF563" s="222"/>
      <c r="AG563" s="222"/>
      <c r="AH563" s="222"/>
      <c r="AI563" s="222"/>
      <c r="AJ563" s="219">
        <v>9649.18</v>
      </c>
      <c r="AK563" s="222"/>
      <c r="AL563" s="222"/>
      <c r="AM563" s="219">
        <v>2004.63</v>
      </c>
      <c r="AN563" s="222"/>
      <c r="AO563" s="222"/>
      <c r="AP563" s="222"/>
      <c r="AQ563" s="222"/>
      <c r="AR563" s="222"/>
      <c r="AS563" s="221">
        <v>694.96</v>
      </c>
      <c r="AT563" s="222"/>
      <c r="AU563" s="222"/>
      <c r="AV563" s="222"/>
      <c r="AW563" s="222"/>
      <c r="AX563" s="222"/>
      <c r="AY563" s="222"/>
      <c r="AZ563" s="222"/>
      <c r="BA563" s="219">
        <v>6949.59</v>
      </c>
      <c r="BB563" s="222"/>
      <c r="BC563" s="222"/>
      <c r="BD563" s="222"/>
      <c r="BE563" s="222"/>
      <c r="BF563" s="222"/>
      <c r="BG563" s="219">
        <v>59846.75</v>
      </c>
      <c r="BH563" s="219">
        <v>6983.9</v>
      </c>
      <c r="BI563" s="219">
        <v>1042</v>
      </c>
      <c r="BJ563" s="219">
        <v>3752.9</v>
      </c>
      <c r="BK563" s="219">
        <v>2189</v>
      </c>
      <c r="BL563" s="180">
        <v>49449.59</v>
      </c>
      <c r="BM563" s="180">
        <v>6949.59</v>
      </c>
      <c r="BN563" s="181"/>
      <c r="BO563" s="181"/>
      <c r="BP563" s="180">
        <v>42500</v>
      </c>
      <c r="BQ563" s="181"/>
      <c r="BR563" s="181"/>
    </row>
    <row r="564" spans="1:70" ht="11.25" hidden="1" customHeight="1" outlineLevel="3" x14ac:dyDescent="0.2">
      <c r="A564" s="223" t="s">
        <v>694</v>
      </c>
      <c r="B564" s="221">
        <v>64</v>
      </c>
      <c r="C564" s="221">
        <v>512</v>
      </c>
      <c r="D564" s="219">
        <v>2833.82</v>
      </c>
      <c r="E564" s="219">
        <v>494631.87</v>
      </c>
      <c r="F564" s="181"/>
      <c r="G564" s="180">
        <v>215797.76000000001</v>
      </c>
      <c r="H564" s="181"/>
      <c r="I564" s="180">
        <v>5057.76</v>
      </c>
      <c r="J564" s="181"/>
      <c r="K564" s="181"/>
      <c r="L564" s="181"/>
      <c r="M564" s="180">
        <v>21579.77</v>
      </c>
      <c r="N564" s="219">
        <v>24746.28</v>
      </c>
      <c r="O564" s="222"/>
      <c r="P564" s="219">
        <v>21579.77</v>
      </c>
      <c r="Q564" s="222"/>
      <c r="R564" s="222"/>
      <c r="S564" s="222"/>
      <c r="T564" s="222"/>
      <c r="U564" s="222"/>
      <c r="V564" s="219">
        <v>115494.97</v>
      </c>
      <c r="W564" s="219">
        <v>4394</v>
      </c>
      <c r="X564" s="222"/>
      <c r="Y564" s="222"/>
      <c r="Z564" s="222"/>
      <c r="AA564" s="219">
        <v>51420.56</v>
      </c>
      <c r="AB564" s="222"/>
      <c r="AC564" s="222"/>
      <c r="AD564" s="222"/>
      <c r="AE564" s="222"/>
      <c r="AF564" s="222"/>
      <c r="AG564" s="219">
        <v>34561</v>
      </c>
      <c r="AH564" s="222"/>
      <c r="AI564" s="222"/>
      <c r="AJ564" s="219">
        <v>124313.24</v>
      </c>
      <c r="AK564" s="219">
        <v>5000</v>
      </c>
      <c r="AL564" s="219">
        <v>1000</v>
      </c>
      <c r="AM564" s="219">
        <v>26412.89</v>
      </c>
      <c r="AN564" s="222"/>
      <c r="AO564" s="222"/>
      <c r="AP564" s="222"/>
      <c r="AQ564" s="222"/>
      <c r="AR564" s="222"/>
      <c r="AS564" s="219">
        <v>4668.5200000000004</v>
      </c>
      <c r="AT564" s="219">
        <v>1192</v>
      </c>
      <c r="AU564" s="222"/>
      <c r="AV564" s="222"/>
      <c r="AW564" s="222"/>
      <c r="AX564" s="219">
        <v>25259.81</v>
      </c>
      <c r="AY564" s="219">
        <v>11316.84</v>
      </c>
      <c r="AZ564" s="222"/>
      <c r="BA564" s="219">
        <v>49463.18</v>
      </c>
      <c r="BB564" s="219">
        <v>255866.27</v>
      </c>
      <c r="BC564" s="219">
        <v>224761.37</v>
      </c>
      <c r="BD564" s="219">
        <v>31104.9</v>
      </c>
      <c r="BE564" s="222"/>
      <c r="BF564" s="222"/>
      <c r="BG564" s="219">
        <v>117286.18</v>
      </c>
      <c r="BH564" s="219">
        <v>49711.02</v>
      </c>
      <c r="BI564" s="219">
        <v>7420</v>
      </c>
      <c r="BJ564" s="219">
        <v>26709.02</v>
      </c>
      <c r="BK564" s="219">
        <v>15582</v>
      </c>
      <c r="BL564" s="180">
        <v>219463.18</v>
      </c>
      <c r="BM564" s="180">
        <v>49463.18</v>
      </c>
      <c r="BN564" s="181"/>
      <c r="BO564" s="181"/>
      <c r="BP564" s="180">
        <v>170000</v>
      </c>
      <c r="BQ564" s="181"/>
      <c r="BR564" s="181"/>
    </row>
    <row r="565" spans="1:70" ht="11.25" hidden="1" customHeight="1" outlineLevel="3" x14ac:dyDescent="0.2">
      <c r="A565" s="223" t="s">
        <v>695</v>
      </c>
      <c r="B565" s="221">
        <v>79</v>
      </c>
      <c r="C565" s="221">
        <v>632</v>
      </c>
      <c r="D565" s="219">
        <v>80013.25</v>
      </c>
      <c r="E565" s="219">
        <v>488988.32</v>
      </c>
      <c r="F565" s="181"/>
      <c r="G565" s="180">
        <v>234288.72</v>
      </c>
      <c r="H565" s="181"/>
      <c r="I565" s="180">
        <v>26691.119999999999</v>
      </c>
      <c r="J565" s="181"/>
      <c r="K565" s="181"/>
      <c r="L565" s="181"/>
      <c r="M565" s="180">
        <v>23428.880000000001</v>
      </c>
      <c r="N565" s="222"/>
      <c r="O565" s="222"/>
      <c r="P565" s="219">
        <v>23428.880000000001</v>
      </c>
      <c r="Q565" s="222"/>
      <c r="R565" s="222"/>
      <c r="S565" s="222"/>
      <c r="T565" s="222"/>
      <c r="U565" s="222"/>
      <c r="V565" s="219">
        <v>86780.54</v>
      </c>
      <c r="W565" s="219">
        <v>5400</v>
      </c>
      <c r="X565" s="222"/>
      <c r="Y565" s="222"/>
      <c r="Z565" s="222"/>
      <c r="AA565" s="219">
        <v>58572.18</v>
      </c>
      <c r="AB565" s="222"/>
      <c r="AC565" s="222"/>
      <c r="AD565" s="222"/>
      <c r="AE565" s="222"/>
      <c r="AF565" s="222"/>
      <c r="AG565" s="219">
        <v>30398</v>
      </c>
      <c r="AH565" s="222"/>
      <c r="AI565" s="222"/>
      <c r="AJ565" s="219">
        <v>123583.92</v>
      </c>
      <c r="AK565" s="219">
        <v>2000</v>
      </c>
      <c r="AL565" s="219">
        <v>1000</v>
      </c>
      <c r="AM565" s="219">
        <v>27008.95</v>
      </c>
      <c r="AN565" s="222"/>
      <c r="AO565" s="219">
        <v>35015</v>
      </c>
      <c r="AP565" s="222"/>
      <c r="AQ565" s="222"/>
      <c r="AR565" s="222"/>
      <c r="AS565" s="219">
        <v>4830.57</v>
      </c>
      <c r="AT565" s="222"/>
      <c r="AU565" s="219">
        <v>3236.4</v>
      </c>
      <c r="AV565" s="222"/>
      <c r="AW565" s="222"/>
      <c r="AX565" s="222"/>
      <c r="AY565" s="222"/>
      <c r="AZ565" s="219">
        <v>1594.17</v>
      </c>
      <c r="BA565" s="219">
        <v>48898.83</v>
      </c>
      <c r="BB565" s="219">
        <v>343586.45</v>
      </c>
      <c r="BC565" s="219">
        <v>316228.25</v>
      </c>
      <c r="BD565" s="219">
        <v>27358.2</v>
      </c>
      <c r="BE565" s="222"/>
      <c r="BF565" s="222"/>
      <c r="BG565" s="219">
        <v>101831.2</v>
      </c>
      <c r="BH565" s="219">
        <v>49143.5</v>
      </c>
      <c r="BI565" s="219">
        <v>7335</v>
      </c>
      <c r="BJ565" s="219">
        <v>26404.5</v>
      </c>
      <c r="BK565" s="219">
        <v>15404</v>
      </c>
      <c r="BL565" s="180">
        <v>218898.83</v>
      </c>
      <c r="BM565" s="180">
        <v>48898.83</v>
      </c>
      <c r="BN565" s="181"/>
      <c r="BO565" s="181"/>
      <c r="BP565" s="180">
        <v>170000</v>
      </c>
      <c r="BQ565" s="181"/>
      <c r="BR565" s="181"/>
    </row>
    <row r="566" spans="1:70" ht="11.25" hidden="1" customHeight="1" outlineLevel="3" x14ac:dyDescent="0.2">
      <c r="A566" s="223" t="s">
        <v>1137</v>
      </c>
      <c r="B566" s="221">
        <v>79</v>
      </c>
      <c r="C566" s="221">
        <v>632</v>
      </c>
      <c r="D566" s="219">
        <v>97186.61</v>
      </c>
      <c r="E566" s="219">
        <v>560633.25</v>
      </c>
      <c r="F566" s="181"/>
      <c r="G566" s="180">
        <v>178707.52</v>
      </c>
      <c r="H566" s="181"/>
      <c r="I566" s="180">
        <v>5057.76</v>
      </c>
      <c r="J566" s="181"/>
      <c r="K566" s="181"/>
      <c r="L566" s="181"/>
      <c r="M566" s="180">
        <v>17870.75</v>
      </c>
      <c r="N566" s="222"/>
      <c r="O566" s="222"/>
      <c r="P566" s="219">
        <v>17870.75</v>
      </c>
      <c r="Q566" s="222"/>
      <c r="R566" s="219">
        <v>112568.76</v>
      </c>
      <c r="S566" s="219">
        <v>50030.559999999998</v>
      </c>
      <c r="T566" s="222"/>
      <c r="U566" s="222"/>
      <c r="V566" s="219">
        <v>95644.27</v>
      </c>
      <c r="W566" s="219">
        <v>3645</v>
      </c>
      <c r="X566" s="222"/>
      <c r="Y566" s="222"/>
      <c r="Z566" s="222"/>
      <c r="AA566" s="219">
        <v>44676.88</v>
      </c>
      <c r="AB566" s="222"/>
      <c r="AC566" s="222"/>
      <c r="AD566" s="222"/>
      <c r="AE566" s="222"/>
      <c r="AF566" s="222"/>
      <c r="AG566" s="219">
        <v>34561</v>
      </c>
      <c r="AH566" s="222"/>
      <c r="AI566" s="222"/>
      <c r="AJ566" s="219">
        <v>99781.26</v>
      </c>
      <c r="AK566" s="219">
        <v>2000</v>
      </c>
      <c r="AL566" s="219">
        <v>2000</v>
      </c>
      <c r="AM566" s="219">
        <v>33456.99</v>
      </c>
      <c r="AN566" s="222"/>
      <c r="AO566" s="222"/>
      <c r="AP566" s="222"/>
      <c r="AQ566" s="222"/>
      <c r="AR566" s="222"/>
      <c r="AS566" s="219">
        <v>5068.9399999999996</v>
      </c>
      <c r="AT566" s="219">
        <v>1192</v>
      </c>
      <c r="AU566" s="222"/>
      <c r="AV566" s="222"/>
      <c r="AW566" s="222"/>
      <c r="AX566" s="222"/>
      <c r="AY566" s="222"/>
      <c r="AZ566" s="222"/>
      <c r="BA566" s="219">
        <v>56063.33</v>
      </c>
      <c r="BB566" s="219">
        <v>440652.23</v>
      </c>
      <c r="BC566" s="219">
        <v>274877.33</v>
      </c>
      <c r="BD566" s="219">
        <v>165774.9</v>
      </c>
      <c r="BE566" s="222"/>
      <c r="BF566" s="222"/>
      <c r="BG566" s="219">
        <v>117386.37</v>
      </c>
      <c r="BH566" s="219">
        <v>58647.37</v>
      </c>
      <c r="BI566" s="219">
        <v>8410</v>
      </c>
      <c r="BJ566" s="219">
        <v>31728.37</v>
      </c>
      <c r="BK566" s="219">
        <v>18509</v>
      </c>
      <c r="BL566" s="180">
        <v>226063.33</v>
      </c>
      <c r="BM566" s="180">
        <v>56063.33</v>
      </c>
      <c r="BN566" s="181"/>
      <c r="BO566" s="181"/>
      <c r="BP566" s="180">
        <v>170000</v>
      </c>
      <c r="BQ566" s="181"/>
      <c r="BR566" s="181"/>
    </row>
    <row r="567" spans="1:70" ht="11.25" hidden="1" customHeight="1" outlineLevel="3" x14ac:dyDescent="0.2">
      <c r="A567" s="223" t="s">
        <v>1138</v>
      </c>
      <c r="B567" s="221">
        <v>79</v>
      </c>
      <c r="C567" s="221">
        <v>632</v>
      </c>
      <c r="D567" s="219">
        <v>64909.14</v>
      </c>
      <c r="E567" s="219">
        <v>474901.32</v>
      </c>
      <c r="F567" s="181"/>
      <c r="G567" s="180">
        <v>234288.72</v>
      </c>
      <c r="H567" s="181"/>
      <c r="I567" s="180">
        <v>13345.56</v>
      </c>
      <c r="J567" s="181"/>
      <c r="K567" s="181"/>
      <c r="L567" s="181"/>
      <c r="M567" s="180">
        <v>23428.87</v>
      </c>
      <c r="N567" s="222"/>
      <c r="O567" s="222"/>
      <c r="P567" s="219">
        <v>23428.87</v>
      </c>
      <c r="Q567" s="222"/>
      <c r="R567" s="222"/>
      <c r="S567" s="222"/>
      <c r="T567" s="222"/>
      <c r="U567" s="222"/>
      <c r="V567" s="219">
        <v>86780.54</v>
      </c>
      <c r="W567" s="219">
        <v>5400</v>
      </c>
      <c r="X567" s="222"/>
      <c r="Y567" s="222"/>
      <c r="Z567" s="222"/>
      <c r="AA567" s="219">
        <v>57830.76</v>
      </c>
      <c r="AB567" s="222"/>
      <c r="AC567" s="222"/>
      <c r="AD567" s="222"/>
      <c r="AE567" s="222"/>
      <c r="AF567" s="222"/>
      <c r="AG567" s="219">
        <v>30398</v>
      </c>
      <c r="AH567" s="222"/>
      <c r="AI567" s="222"/>
      <c r="AJ567" s="219">
        <v>123828.89</v>
      </c>
      <c r="AK567" s="222"/>
      <c r="AL567" s="219">
        <v>1000</v>
      </c>
      <c r="AM567" s="219">
        <v>25741.119999999999</v>
      </c>
      <c r="AN567" s="222"/>
      <c r="AO567" s="222"/>
      <c r="AP567" s="222"/>
      <c r="AQ567" s="222"/>
      <c r="AR567" s="222"/>
      <c r="AS567" s="219">
        <v>4689.7</v>
      </c>
      <c r="AT567" s="219">
        <v>1192</v>
      </c>
      <c r="AU567" s="222"/>
      <c r="AV567" s="222"/>
      <c r="AW567" s="222"/>
      <c r="AX567" s="219">
        <v>33387.54</v>
      </c>
      <c r="AY567" s="219">
        <v>10328.4</v>
      </c>
      <c r="AZ567" s="222"/>
      <c r="BA567" s="219">
        <v>47490.13</v>
      </c>
      <c r="BB567" s="219">
        <v>328219.21999999997</v>
      </c>
      <c r="BC567" s="219">
        <v>300861.02</v>
      </c>
      <c r="BD567" s="219">
        <v>27358.2</v>
      </c>
      <c r="BE567" s="222"/>
      <c r="BF567" s="222"/>
      <c r="BG567" s="219">
        <v>87762.35</v>
      </c>
      <c r="BH567" s="219">
        <v>47728.06</v>
      </c>
      <c r="BI567" s="219">
        <v>7124</v>
      </c>
      <c r="BJ567" s="219">
        <v>25644.06</v>
      </c>
      <c r="BK567" s="219">
        <v>14960</v>
      </c>
      <c r="BL567" s="180">
        <v>217490.13</v>
      </c>
      <c r="BM567" s="180">
        <v>47490.13</v>
      </c>
      <c r="BN567" s="181"/>
      <c r="BO567" s="181"/>
      <c r="BP567" s="180">
        <v>170000</v>
      </c>
      <c r="BQ567" s="181"/>
      <c r="BR567" s="181"/>
    </row>
    <row r="568" spans="1:70" ht="11.25" hidden="1" customHeight="1" outlineLevel="3" x14ac:dyDescent="0.2">
      <c r="A568" s="223" t="s">
        <v>1139</v>
      </c>
      <c r="B568" s="221">
        <v>79</v>
      </c>
      <c r="C568" s="221">
        <v>632</v>
      </c>
      <c r="D568" s="219">
        <v>35585.97</v>
      </c>
      <c r="E568" s="219">
        <v>516277.03</v>
      </c>
      <c r="F568" s="181"/>
      <c r="G568" s="180">
        <v>234288.72</v>
      </c>
      <c r="H568" s="181"/>
      <c r="I568" s="180">
        <v>35588.160000000003</v>
      </c>
      <c r="J568" s="181"/>
      <c r="K568" s="181"/>
      <c r="L568" s="181"/>
      <c r="M568" s="180">
        <v>23428.880000000001</v>
      </c>
      <c r="N568" s="222"/>
      <c r="O568" s="222"/>
      <c r="P568" s="219">
        <v>23428.880000000001</v>
      </c>
      <c r="Q568" s="222"/>
      <c r="R568" s="222"/>
      <c r="S568" s="222"/>
      <c r="T568" s="222"/>
      <c r="U568" s="222"/>
      <c r="V568" s="219">
        <v>105172.21</v>
      </c>
      <c r="W568" s="219">
        <v>5400</v>
      </c>
      <c r="X568" s="222"/>
      <c r="Y568" s="222"/>
      <c r="Z568" s="222"/>
      <c r="AA568" s="219">
        <v>58572.18</v>
      </c>
      <c r="AB568" s="222"/>
      <c r="AC568" s="222"/>
      <c r="AD568" s="222"/>
      <c r="AE568" s="222"/>
      <c r="AF568" s="222"/>
      <c r="AG568" s="219">
        <v>30398</v>
      </c>
      <c r="AH568" s="222"/>
      <c r="AI568" s="222"/>
      <c r="AJ568" s="219">
        <v>90388.09</v>
      </c>
      <c r="AK568" s="219">
        <v>2000</v>
      </c>
      <c r="AL568" s="219">
        <v>1000</v>
      </c>
      <c r="AM568" s="219">
        <v>29464.92</v>
      </c>
      <c r="AN568" s="222"/>
      <c r="AO568" s="222"/>
      <c r="AP568" s="222"/>
      <c r="AQ568" s="222"/>
      <c r="AR568" s="222"/>
      <c r="AS568" s="219">
        <v>5103.46</v>
      </c>
      <c r="AT568" s="219">
        <v>1192</v>
      </c>
      <c r="AU568" s="222"/>
      <c r="AV568" s="222"/>
      <c r="AW568" s="222"/>
      <c r="AX568" s="222"/>
      <c r="AY568" s="222"/>
      <c r="AZ568" s="222"/>
      <c r="BA568" s="219">
        <v>51627.71</v>
      </c>
      <c r="BB568" s="219">
        <v>354250.15</v>
      </c>
      <c r="BC568" s="219">
        <v>326891.95</v>
      </c>
      <c r="BD568" s="219">
        <v>27358.2</v>
      </c>
      <c r="BE568" s="222"/>
      <c r="BF568" s="222"/>
      <c r="BG568" s="219">
        <v>107224.76</v>
      </c>
      <c r="BH568" s="219">
        <v>51885.69</v>
      </c>
      <c r="BI568" s="219">
        <v>7744</v>
      </c>
      <c r="BJ568" s="219">
        <v>27878.69</v>
      </c>
      <c r="BK568" s="219">
        <v>16263</v>
      </c>
      <c r="BL568" s="180">
        <v>221627.71</v>
      </c>
      <c r="BM568" s="180">
        <v>51627.71</v>
      </c>
      <c r="BN568" s="181"/>
      <c r="BO568" s="181"/>
      <c r="BP568" s="180">
        <v>170000</v>
      </c>
      <c r="BQ568" s="181"/>
      <c r="BR568" s="181"/>
    </row>
    <row r="569" spans="1:70" ht="11.25" hidden="1" customHeight="1" outlineLevel="3" x14ac:dyDescent="0.2">
      <c r="A569" s="223" t="s">
        <v>1140</v>
      </c>
      <c r="B569" s="221">
        <v>10</v>
      </c>
      <c r="C569" s="221">
        <v>80</v>
      </c>
      <c r="D569" s="222"/>
      <c r="E569" s="219">
        <v>54600.88</v>
      </c>
      <c r="F569" s="181"/>
      <c r="G569" s="180">
        <v>29656.799999999999</v>
      </c>
      <c r="H569" s="181"/>
      <c r="I569" s="181"/>
      <c r="J569" s="181"/>
      <c r="K569" s="181"/>
      <c r="L569" s="181"/>
      <c r="M569" s="180">
        <v>2965.68</v>
      </c>
      <c r="N569" s="222"/>
      <c r="O569" s="222"/>
      <c r="P569" s="219">
        <v>2965.68</v>
      </c>
      <c r="Q569" s="222"/>
      <c r="R569" s="222"/>
      <c r="S569" s="222"/>
      <c r="T569" s="222"/>
      <c r="U569" s="222"/>
      <c r="V569" s="219">
        <v>10984.88</v>
      </c>
      <c r="W569" s="221">
        <v>613.64</v>
      </c>
      <c r="X569" s="222"/>
      <c r="Y569" s="222"/>
      <c r="Z569" s="222"/>
      <c r="AA569" s="219">
        <v>7414.2</v>
      </c>
      <c r="AB569" s="222"/>
      <c r="AC569" s="222"/>
      <c r="AD569" s="222"/>
      <c r="AE569" s="222"/>
      <c r="AF569" s="222"/>
      <c r="AG569" s="222"/>
      <c r="AH569" s="222"/>
      <c r="AI569" s="222"/>
      <c r="AJ569" s="219">
        <v>6072.51</v>
      </c>
      <c r="AK569" s="222"/>
      <c r="AL569" s="222"/>
      <c r="AM569" s="221">
        <v>66.41</v>
      </c>
      <c r="AN569" s="222"/>
      <c r="AO569" s="222"/>
      <c r="AP569" s="222"/>
      <c r="AQ569" s="222"/>
      <c r="AR569" s="222"/>
      <c r="AS569" s="221">
        <v>546.01</v>
      </c>
      <c r="AT569" s="222"/>
      <c r="AU569" s="222"/>
      <c r="AV569" s="222"/>
      <c r="AW569" s="222"/>
      <c r="AX569" s="222"/>
      <c r="AY569" s="222"/>
      <c r="AZ569" s="222"/>
      <c r="BA569" s="219">
        <v>5460.09</v>
      </c>
      <c r="BB569" s="222"/>
      <c r="BC569" s="222"/>
      <c r="BD569" s="222"/>
      <c r="BE569" s="222"/>
      <c r="BF569" s="222"/>
      <c r="BG569" s="219">
        <v>48528.37</v>
      </c>
      <c r="BH569" s="219">
        <v>4829.59</v>
      </c>
      <c r="BI569" s="221">
        <v>729</v>
      </c>
      <c r="BJ569" s="219">
        <v>2380.59</v>
      </c>
      <c r="BK569" s="219">
        <v>1720</v>
      </c>
      <c r="BL569" s="180">
        <v>47960.09</v>
      </c>
      <c r="BM569" s="180">
        <v>5460.09</v>
      </c>
      <c r="BN569" s="181"/>
      <c r="BO569" s="181"/>
      <c r="BP569" s="180">
        <v>42500</v>
      </c>
      <c r="BQ569" s="180">
        <v>5976.71</v>
      </c>
      <c r="BR569" s="180">
        <v>5976.71</v>
      </c>
    </row>
    <row r="570" spans="1:70" ht="11.25" hidden="1" customHeight="1" outlineLevel="3" x14ac:dyDescent="0.2">
      <c r="A570" s="223" t="s">
        <v>696</v>
      </c>
      <c r="B570" s="221">
        <v>75</v>
      </c>
      <c r="C570" s="221">
        <v>600</v>
      </c>
      <c r="D570" s="219">
        <v>37676.49</v>
      </c>
      <c r="E570" s="219">
        <v>454890</v>
      </c>
      <c r="F570" s="181"/>
      <c r="G570" s="180">
        <v>222426</v>
      </c>
      <c r="H570" s="180">
        <v>1112.1300000000001</v>
      </c>
      <c r="I570" s="180">
        <v>13345.56</v>
      </c>
      <c r="J570" s="181"/>
      <c r="K570" s="181"/>
      <c r="L570" s="181"/>
      <c r="M570" s="180">
        <v>22242.61</v>
      </c>
      <c r="N570" s="222"/>
      <c r="O570" s="222"/>
      <c r="P570" s="219">
        <v>22242.61</v>
      </c>
      <c r="Q570" s="222"/>
      <c r="R570" s="222"/>
      <c r="S570" s="222"/>
      <c r="T570" s="222"/>
      <c r="U570" s="222"/>
      <c r="V570" s="219">
        <v>82386.59</v>
      </c>
      <c r="W570" s="219">
        <v>5130</v>
      </c>
      <c r="X570" s="222"/>
      <c r="Y570" s="222"/>
      <c r="Z570" s="222"/>
      <c r="AA570" s="219">
        <v>55606.5</v>
      </c>
      <c r="AB570" s="222"/>
      <c r="AC570" s="222"/>
      <c r="AD570" s="222"/>
      <c r="AE570" s="222"/>
      <c r="AF570" s="222"/>
      <c r="AG570" s="219">
        <v>30398</v>
      </c>
      <c r="AH570" s="222"/>
      <c r="AI570" s="222"/>
      <c r="AJ570" s="219">
        <v>76122.539999999994</v>
      </c>
      <c r="AK570" s="222"/>
      <c r="AL570" s="219">
        <v>1000</v>
      </c>
      <c r="AM570" s="219">
        <v>23940.1</v>
      </c>
      <c r="AN570" s="222"/>
      <c r="AO570" s="222"/>
      <c r="AP570" s="222"/>
      <c r="AQ570" s="222"/>
      <c r="AR570" s="222"/>
      <c r="AS570" s="219">
        <v>4501.4399999999996</v>
      </c>
      <c r="AT570" s="219">
        <v>1192</v>
      </c>
      <c r="AU570" s="222"/>
      <c r="AV570" s="222"/>
      <c r="AW570" s="222"/>
      <c r="AX570" s="222"/>
      <c r="AY570" s="222"/>
      <c r="AZ570" s="222"/>
      <c r="BA570" s="219">
        <v>45489</v>
      </c>
      <c r="BB570" s="219">
        <v>316875.39</v>
      </c>
      <c r="BC570" s="219">
        <v>289517.19</v>
      </c>
      <c r="BD570" s="219">
        <v>27358.2</v>
      </c>
      <c r="BE570" s="222"/>
      <c r="BF570" s="222"/>
      <c r="BG570" s="219">
        <v>99568.56</v>
      </c>
      <c r="BH570" s="219">
        <v>45717.09</v>
      </c>
      <c r="BI570" s="219">
        <v>6824</v>
      </c>
      <c r="BJ570" s="219">
        <v>24563.09</v>
      </c>
      <c r="BK570" s="219">
        <v>14330</v>
      </c>
      <c r="BL570" s="180">
        <v>215489</v>
      </c>
      <c r="BM570" s="180">
        <v>45489</v>
      </c>
      <c r="BN570" s="181"/>
      <c r="BO570" s="181"/>
      <c r="BP570" s="180">
        <v>170000</v>
      </c>
      <c r="BQ570" s="181"/>
      <c r="BR570" s="181"/>
    </row>
    <row r="571" spans="1:70" ht="11.25" hidden="1" customHeight="1" outlineLevel="3" x14ac:dyDescent="0.2">
      <c r="A571" s="223" t="s">
        <v>697</v>
      </c>
      <c r="B571" s="222"/>
      <c r="C571" s="222"/>
      <c r="D571" s="219">
        <v>-4673.6400000000003</v>
      </c>
      <c r="E571" s="222"/>
      <c r="F571" s="181"/>
      <c r="G571" s="181"/>
      <c r="H571" s="181"/>
      <c r="I571" s="181"/>
      <c r="J571" s="181"/>
      <c r="K571" s="181"/>
      <c r="L571" s="181"/>
      <c r="M571" s="181"/>
      <c r="N571" s="222"/>
      <c r="O571" s="222"/>
      <c r="P571" s="222"/>
      <c r="Q571" s="222"/>
      <c r="R571" s="222"/>
      <c r="S571" s="222"/>
      <c r="T571" s="222"/>
      <c r="U571" s="222"/>
      <c r="V571" s="222"/>
      <c r="W571" s="222"/>
      <c r="X571" s="222"/>
      <c r="Y571" s="222"/>
      <c r="Z571" s="222"/>
      <c r="AA571" s="222"/>
      <c r="AB571" s="222"/>
      <c r="AC571" s="222"/>
      <c r="AD571" s="222"/>
      <c r="AE571" s="222"/>
      <c r="AF571" s="222"/>
      <c r="AG571" s="222"/>
      <c r="AH571" s="222"/>
      <c r="AI571" s="222"/>
      <c r="AJ571" s="222"/>
      <c r="AK571" s="222"/>
      <c r="AL571" s="222"/>
      <c r="AM571" s="222"/>
      <c r="AN571" s="222"/>
      <c r="AO571" s="222"/>
      <c r="AP571" s="222"/>
      <c r="AQ571" s="222"/>
      <c r="AR571" s="222"/>
      <c r="AS571" s="222"/>
      <c r="AT571" s="222"/>
      <c r="AU571" s="222"/>
      <c r="AV571" s="222"/>
      <c r="AW571" s="222"/>
      <c r="AX571" s="222"/>
      <c r="AY571" s="222"/>
      <c r="AZ571" s="222"/>
      <c r="BA571" s="222"/>
      <c r="BB571" s="222"/>
      <c r="BC571" s="222"/>
      <c r="BD571" s="222"/>
      <c r="BE571" s="222"/>
      <c r="BF571" s="222"/>
      <c r="BG571" s="219">
        <v>-4673.6400000000003</v>
      </c>
      <c r="BH571" s="222"/>
      <c r="BI571" s="222"/>
      <c r="BJ571" s="222"/>
      <c r="BK571" s="222"/>
      <c r="BL571" s="181"/>
      <c r="BM571" s="181"/>
      <c r="BN571" s="181"/>
      <c r="BO571" s="181"/>
      <c r="BP571" s="181"/>
      <c r="BQ571" s="181"/>
      <c r="BR571" s="181"/>
    </row>
    <row r="572" spans="1:70" ht="11.25" hidden="1" customHeight="1" outlineLevel="3" x14ac:dyDescent="0.2">
      <c r="A572" s="223" t="s">
        <v>1141</v>
      </c>
      <c r="B572" s="221">
        <v>79</v>
      </c>
      <c r="C572" s="221">
        <v>632</v>
      </c>
      <c r="D572" s="219">
        <v>83127.960000000006</v>
      </c>
      <c r="E572" s="219">
        <v>485137.39</v>
      </c>
      <c r="F572" s="181"/>
      <c r="G572" s="180">
        <v>234288.72</v>
      </c>
      <c r="H572" s="181"/>
      <c r="I572" s="180">
        <v>4448.5200000000004</v>
      </c>
      <c r="J572" s="181"/>
      <c r="K572" s="181"/>
      <c r="L572" s="181"/>
      <c r="M572" s="180">
        <v>23428.880000000001</v>
      </c>
      <c r="N572" s="222"/>
      <c r="O572" s="222"/>
      <c r="P572" s="219">
        <v>23428.880000000001</v>
      </c>
      <c r="Q572" s="222"/>
      <c r="R572" s="222"/>
      <c r="S572" s="222"/>
      <c r="T572" s="222"/>
      <c r="U572" s="222"/>
      <c r="V572" s="219">
        <v>105172.21</v>
      </c>
      <c r="W572" s="219">
        <v>5400</v>
      </c>
      <c r="X572" s="222"/>
      <c r="Y572" s="222"/>
      <c r="Z572" s="222"/>
      <c r="AA572" s="219">
        <v>58572.18</v>
      </c>
      <c r="AB572" s="222"/>
      <c r="AC572" s="222"/>
      <c r="AD572" s="222"/>
      <c r="AE572" s="222"/>
      <c r="AF572" s="222"/>
      <c r="AG572" s="219">
        <v>30398</v>
      </c>
      <c r="AH572" s="222"/>
      <c r="AI572" s="222"/>
      <c r="AJ572" s="219">
        <v>87160.17</v>
      </c>
      <c r="AK572" s="219">
        <v>5000</v>
      </c>
      <c r="AL572" s="219">
        <v>1000</v>
      </c>
      <c r="AM572" s="219">
        <v>26662.36</v>
      </c>
      <c r="AN572" s="222"/>
      <c r="AO572" s="222"/>
      <c r="AP572" s="222"/>
      <c r="AQ572" s="222"/>
      <c r="AR572" s="222"/>
      <c r="AS572" s="219">
        <v>4792.07</v>
      </c>
      <c r="AT572" s="219">
        <v>1192</v>
      </c>
      <c r="AU572" s="222"/>
      <c r="AV572" s="222"/>
      <c r="AW572" s="222"/>
      <c r="AX572" s="222"/>
      <c r="AY572" s="222"/>
      <c r="AZ572" s="222"/>
      <c r="BA572" s="219">
        <v>48513.74</v>
      </c>
      <c r="BB572" s="219">
        <v>380998.06</v>
      </c>
      <c r="BC572" s="219">
        <v>353639.86</v>
      </c>
      <c r="BD572" s="219">
        <v>27358.2</v>
      </c>
      <c r="BE572" s="222"/>
      <c r="BF572" s="222"/>
      <c r="BG572" s="219">
        <v>100107.12</v>
      </c>
      <c r="BH572" s="219">
        <v>48757.24</v>
      </c>
      <c r="BI572" s="219">
        <v>7278</v>
      </c>
      <c r="BJ572" s="219">
        <v>26198.240000000002</v>
      </c>
      <c r="BK572" s="219">
        <v>15281</v>
      </c>
      <c r="BL572" s="180">
        <v>218513.74</v>
      </c>
      <c r="BM572" s="180">
        <v>48513.74</v>
      </c>
      <c r="BN572" s="181"/>
      <c r="BO572" s="181"/>
      <c r="BP572" s="180">
        <v>170000</v>
      </c>
      <c r="BQ572" s="181"/>
      <c r="BR572" s="181"/>
    </row>
    <row r="573" spans="1:70" ht="11.25" hidden="1" customHeight="1" outlineLevel="3" x14ac:dyDescent="0.2">
      <c r="A573" s="223" t="s">
        <v>698</v>
      </c>
      <c r="B573" s="221">
        <v>73</v>
      </c>
      <c r="C573" s="221">
        <v>584</v>
      </c>
      <c r="D573" s="219">
        <v>68951.899999999994</v>
      </c>
      <c r="E573" s="219">
        <v>375299.36</v>
      </c>
      <c r="F573" s="181"/>
      <c r="G573" s="180">
        <v>216494.64</v>
      </c>
      <c r="H573" s="181"/>
      <c r="I573" s="181"/>
      <c r="J573" s="181"/>
      <c r="K573" s="181"/>
      <c r="L573" s="181"/>
      <c r="M573" s="180">
        <v>21649.47</v>
      </c>
      <c r="N573" s="219">
        <v>25835.82</v>
      </c>
      <c r="O573" s="222"/>
      <c r="P573" s="219">
        <v>21649.47</v>
      </c>
      <c r="Q573" s="222"/>
      <c r="R573" s="222"/>
      <c r="S573" s="222"/>
      <c r="T573" s="222"/>
      <c r="U573" s="222"/>
      <c r="V573" s="219">
        <v>80189.62</v>
      </c>
      <c r="W573" s="219">
        <v>5031.82</v>
      </c>
      <c r="X573" s="222"/>
      <c r="Y573" s="222"/>
      <c r="Z573" s="222"/>
      <c r="AA573" s="219">
        <v>4448.5200000000004</v>
      </c>
      <c r="AB573" s="222"/>
      <c r="AC573" s="222"/>
      <c r="AD573" s="222"/>
      <c r="AE573" s="222"/>
      <c r="AF573" s="222"/>
      <c r="AG573" s="222"/>
      <c r="AH573" s="222"/>
      <c r="AI573" s="222"/>
      <c r="AJ573" s="219">
        <v>61742.21</v>
      </c>
      <c r="AK573" s="219">
        <v>2000</v>
      </c>
      <c r="AL573" s="219">
        <v>2000</v>
      </c>
      <c r="AM573" s="219">
        <v>16776.95</v>
      </c>
      <c r="AN573" s="222"/>
      <c r="AO573" s="222"/>
      <c r="AP573" s="222"/>
      <c r="AQ573" s="222"/>
      <c r="AR573" s="222"/>
      <c r="AS573" s="219">
        <v>3435.32</v>
      </c>
      <c r="AT573" s="222"/>
      <c r="AU573" s="222"/>
      <c r="AV573" s="222"/>
      <c r="AW573" s="222"/>
      <c r="AX573" s="222"/>
      <c r="AY573" s="222"/>
      <c r="AZ573" s="222"/>
      <c r="BA573" s="219">
        <v>37529.94</v>
      </c>
      <c r="BB573" s="219">
        <v>295374.26</v>
      </c>
      <c r="BC573" s="219">
        <v>295374.26</v>
      </c>
      <c r="BD573" s="222"/>
      <c r="BE573" s="222"/>
      <c r="BF573" s="222"/>
      <c r="BG573" s="219">
        <v>87134.79</v>
      </c>
      <c r="BH573" s="219">
        <v>37717.089999999997</v>
      </c>
      <c r="BI573" s="219">
        <v>5629</v>
      </c>
      <c r="BJ573" s="219">
        <v>20265.09</v>
      </c>
      <c r="BK573" s="219">
        <v>11823</v>
      </c>
      <c r="BL573" s="180">
        <v>207529.94</v>
      </c>
      <c r="BM573" s="180">
        <v>37529.94</v>
      </c>
      <c r="BN573" s="181"/>
      <c r="BO573" s="181"/>
      <c r="BP573" s="180">
        <v>170000</v>
      </c>
      <c r="BQ573" s="181"/>
      <c r="BR573" s="181"/>
    </row>
    <row r="574" spans="1:70" ht="11.25" hidden="1" customHeight="1" outlineLevel="3" x14ac:dyDescent="0.2">
      <c r="A574" s="223" t="s">
        <v>1142</v>
      </c>
      <c r="B574" s="221">
        <v>18</v>
      </c>
      <c r="C574" s="221">
        <v>144</v>
      </c>
      <c r="D574" s="222"/>
      <c r="E574" s="219">
        <v>113720.63</v>
      </c>
      <c r="F574" s="181"/>
      <c r="G574" s="180">
        <v>60693.120000000003</v>
      </c>
      <c r="H574" s="181"/>
      <c r="I574" s="181"/>
      <c r="J574" s="181"/>
      <c r="K574" s="181"/>
      <c r="L574" s="181"/>
      <c r="M574" s="180">
        <v>6069.31</v>
      </c>
      <c r="N574" s="222"/>
      <c r="O574" s="222"/>
      <c r="P574" s="219">
        <v>6069.31</v>
      </c>
      <c r="Q574" s="222"/>
      <c r="R574" s="222"/>
      <c r="S574" s="222"/>
      <c r="T574" s="222"/>
      <c r="U574" s="222"/>
      <c r="V574" s="219">
        <v>24611.06</v>
      </c>
      <c r="W574" s="219">
        <v>1104.55</v>
      </c>
      <c r="X574" s="222"/>
      <c r="Y574" s="222"/>
      <c r="Z574" s="222"/>
      <c r="AA574" s="219">
        <v>15173.28</v>
      </c>
      <c r="AB574" s="222"/>
      <c r="AC574" s="222"/>
      <c r="AD574" s="222"/>
      <c r="AE574" s="222"/>
      <c r="AF574" s="222"/>
      <c r="AG574" s="222"/>
      <c r="AH574" s="222"/>
      <c r="AI574" s="222"/>
      <c r="AJ574" s="219">
        <v>19494.13</v>
      </c>
      <c r="AK574" s="222"/>
      <c r="AL574" s="219">
        <v>1000</v>
      </c>
      <c r="AM574" s="219">
        <v>5984.86</v>
      </c>
      <c r="AN574" s="222"/>
      <c r="AO574" s="222"/>
      <c r="AP574" s="222"/>
      <c r="AQ574" s="222"/>
      <c r="AR574" s="222"/>
      <c r="AS574" s="219">
        <v>1137.21</v>
      </c>
      <c r="AT574" s="222"/>
      <c r="AU574" s="222"/>
      <c r="AV574" s="222"/>
      <c r="AW574" s="222"/>
      <c r="AX574" s="222"/>
      <c r="AY574" s="222"/>
      <c r="AZ574" s="222"/>
      <c r="BA574" s="219">
        <v>11372.06</v>
      </c>
      <c r="BB574" s="222"/>
      <c r="BC574" s="222"/>
      <c r="BD574" s="222"/>
      <c r="BE574" s="222"/>
      <c r="BF574" s="222"/>
      <c r="BG574" s="219">
        <v>94226.5</v>
      </c>
      <c r="BH574" s="219">
        <v>11429.11</v>
      </c>
      <c r="BI574" s="219">
        <v>1706</v>
      </c>
      <c r="BJ574" s="219">
        <v>6141.11</v>
      </c>
      <c r="BK574" s="219">
        <v>3582</v>
      </c>
      <c r="BL574" s="180">
        <v>53872.06</v>
      </c>
      <c r="BM574" s="180">
        <v>11372.06</v>
      </c>
      <c r="BN574" s="181"/>
      <c r="BO574" s="181"/>
      <c r="BP574" s="180">
        <v>42500</v>
      </c>
      <c r="BQ574" s="181"/>
      <c r="BR574" s="181"/>
    </row>
    <row r="575" spans="1:70" ht="11.25" hidden="1" customHeight="1" outlineLevel="3" x14ac:dyDescent="0.2">
      <c r="A575" s="223" t="s">
        <v>699</v>
      </c>
      <c r="B575" s="221">
        <v>63</v>
      </c>
      <c r="C575" s="221">
        <v>504</v>
      </c>
      <c r="D575" s="219">
        <v>16497.759999999998</v>
      </c>
      <c r="E575" s="219">
        <v>466797.7</v>
      </c>
      <c r="F575" s="181"/>
      <c r="G575" s="180">
        <v>212425.92</v>
      </c>
      <c r="H575" s="181"/>
      <c r="I575" s="180">
        <v>5057.76</v>
      </c>
      <c r="J575" s="181"/>
      <c r="K575" s="181"/>
      <c r="L575" s="181"/>
      <c r="M575" s="180">
        <v>21242.6</v>
      </c>
      <c r="N575" s="219">
        <v>28762.2</v>
      </c>
      <c r="O575" s="222"/>
      <c r="P575" s="219">
        <v>21242.6</v>
      </c>
      <c r="Q575" s="222"/>
      <c r="R575" s="222"/>
      <c r="S575" s="222"/>
      <c r="T575" s="222"/>
      <c r="U575" s="222"/>
      <c r="V575" s="219">
        <v>86138.7</v>
      </c>
      <c r="W575" s="219">
        <v>4260.4399999999996</v>
      </c>
      <c r="X575" s="222"/>
      <c r="Y575" s="222"/>
      <c r="Z575" s="222"/>
      <c r="AA575" s="219">
        <v>53106.48</v>
      </c>
      <c r="AB575" s="222"/>
      <c r="AC575" s="222"/>
      <c r="AD575" s="222"/>
      <c r="AE575" s="222"/>
      <c r="AF575" s="222"/>
      <c r="AG575" s="219">
        <v>34561</v>
      </c>
      <c r="AH575" s="222"/>
      <c r="AI575" s="222"/>
      <c r="AJ575" s="219">
        <v>79448.429999999993</v>
      </c>
      <c r="AK575" s="219">
        <v>2000</v>
      </c>
      <c r="AL575" s="219">
        <v>1000</v>
      </c>
      <c r="AM575" s="219">
        <v>24226.639999999999</v>
      </c>
      <c r="AN575" s="222"/>
      <c r="AO575" s="222"/>
      <c r="AP575" s="222"/>
      <c r="AQ575" s="222"/>
      <c r="AR575" s="222"/>
      <c r="AS575" s="219">
        <v>4350.01</v>
      </c>
      <c r="AT575" s="219">
        <v>1192</v>
      </c>
      <c r="AU575" s="222"/>
      <c r="AV575" s="222"/>
      <c r="AW575" s="222"/>
      <c r="AX575" s="222"/>
      <c r="AY575" s="222"/>
      <c r="AZ575" s="222"/>
      <c r="BA575" s="219">
        <v>46679.78</v>
      </c>
      <c r="BB575" s="219">
        <v>293157.63</v>
      </c>
      <c r="BC575" s="219">
        <v>262052.73</v>
      </c>
      <c r="BD575" s="219">
        <v>31104.9</v>
      </c>
      <c r="BE575" s="222"/>
      <c r="BF575" s="222"/>
      <c r="BG575" s="219">
        <v>110689.4</v>
      </c>
      <c r="BH575" s="219">
        <v>46913.2</v>
      </c>
      <c r="BI575" s="219">
        <v>7002</v>
      </c>
      <c r="BJ575" s="219">
        <v>25207.200000000001</v>
      </c>
      <c r="BK575" s="219">
        <v>14704</v>
      </c>
      <c r="BL575" s="180">
        <v>216679.78</v>
      </c>
      <c r="BM575" s="180">
        <v>46679.78</v>
      </c>
      <c r="BN575" s="181"/>
      <c r="BO575" s="181"/>
      <c r="BP575" s="180">
        <v>170000</v>
      </c>
      <c r="BQ575" s="181"/>
      <c r="BR575" s="181"/>
    </row>
    <row r="576" spans="1:70" ht="11.25" hidden="1" customHeight="1" outlineLevel="3" x14ac:dyDescent="0.2">
      <c r="A576" s="223" t="s">
        <v>700</v>
      </c>
      <c r="B576" s="221">
        <v>79</v>
      </c>
      <c r="C576" s="221">
        <v>632</v>
      </c>
      <c r="D576" s="219">
        <v>10242.68</v>
      </c>
      <c r="E576" s="219">
        <v>531691.61</v>
      </c>
      <c r="F576" s="181"/>
      <c r="G576" s="180">
        <v>266375.36</v>
      </c>
      <c r="H576" s="181"/>
      <c r="I576" s="181"/>
      <c r="J576" s="181"/>
      <c r="K576" s="181"/>
      <c r="L576" s="181"/>
      <c r="M576" s="180">
        <v>26637.54</v>
      </c>
      <c r="N576" s="222"/>
      <c r="O576" s="222"/>
      <c r="P576" s="219">
        <v>26637.54</v>
      </c>
      <c r="Q576" s="222"/>
      <c r="R576" s="222"/>
      <c r="S576" s="222"/>
      <c r="T576" s="222"/>
      <c r="U576" s="222"/>
      <c r="V576" s="219">
        <v>108015.21</v>
      </c>
      <c r="W576" s="219">
        <v>5400</v>
      </c>
      <c r="X576" s="222"/>
      <c r="Y576" s="222"/>
      <c r="Z576" s="222"/>
      <c r="AA576" s="219">
        <v>64064.959999999999</v>
      </c>
      <c r="AB576" s="222"/>
      <c r="AC576" s="222"/>
      <c r="AD576" s="222"/>
      <c r="AE576" s="222"/>
      <c r="AF576" s="222"/>
      <c r="AG576" s="219">
        <v>34561</v>
      </c>
      <c r="AH576" s="222"/>
      <c r="AI576" s="222"/>
      <c r="AJ576" s="219">
        <v>96462.89</v>
      </c>
      <c r="AK576" s="219">
        <v>5000</v>
      </c>
      <c r="AL576" s="219">
        <v>1000</v>
      </c>
      <c r="AM576" s="219">
        <v>30852.25</v>
      </c>
      <c r="AN576" s="222"/>
      <c r="AO576" s="222"/>
      <c r="AP576" s="222"/>
      <c r="AQ576" s="222"/>
      <c r="AR576" s="222"/>
      <c r="AS576" s="219">
        <v>5249.48</v>
      </c>
      <c r="AT576" s="219">
        <v>1192</v>
      </c>
      <c r="AU576" s="222"/>
      <c r="AV576" s="222"/>
      <c r="AW576" s="222"/>
      <c r="AX576" s="222"/>
      <c r="AY576" s="222"/>
      <c r="AZ576" s="222"/>
      <c r="BA576" s="219">
        <v>53169.16</v>
      </c>
      <c r="BB576" s="219">
        <v>336130.73</v>
      </c>
      <c r="BC576" s="219">
        <v>305025.83</v>
      </c>
      <c r="BD576" s="219">
        <v>31104.9</v>
      </c>
      <c r="BE576" s="222"/>
      <c r="BF576" s="222"/>
      <c r="BG576" s="219">
        <v>109340.67</v>
      </c>
      <c r="BH576" s="219">
        <v>53435.63</v>
      </c>
      <c r="BI576" s="219">
        <v>7976</v>
      </c>
      <c r="BJ576" s="219">
        <v>28710.63</v>
      </c>
      <c r="BK576" s="219">
        <v>16749</v>
      </c>
      <c r="BL576" s="180">
        <v>223169.16</v>
      </c>
      <c r="BM576" s="180">
        <v>53169.16</v>
      </c>
      <c r="BN576" s="181"/>
      <c r="BO576" s="181"/>
      <c r="BP576" s="180">
        <v>170000</v>
      </c>
      <c r="BQ576" s="181"/>
      <c r="BR576" s="181"/>
    </row>
    <row r="577" spans="1:70" ht="11.25" hidden="1" customHeight="1" outlineLevel="3" x14ac:dyDescent="0.2">
      <c r="A577" s="223" t="s">
        <v>1143</v>
      </c>
      <c r="B577" s="222"/>
      <c r="C577" s="222"/>
      <c r="D577" s="219">
        <v>-5595.34</v>
      </c>
      <c r="E577" s="222"/>
      <c r="F577" s="181"/>
      <c r="G577" s="181"/>
      <c r="H577" s="181"/>
      <c r="I577" s="181"/>
      <c r="J577" s="181"/>
      <c r="K577" s="181"/>
      <c r="L577" s="181"/>
      <c r="M577" s="181"/>
      <c r="N577" s="222"/>
      <c r="O577" s="222"/>
      <c r="P577" s="222"/>
      <c r="Q577" s="222"/>
      <c r="R577" s="222"/>
      <c r="S577" s="222"/>
      <c r="T577" s="222"/>
      <c r="U577" s="222"/>
      <c r="V577" s="222"/>
      <c r="W577" s="222"/>
      <c r="X577" s="222"/>
      <c r="Y577" s="222"/>
      <c r="Z577" s="222"/>
      <c r="AA577" s="222"/>
      <c r="AB577" s="222"/>
      <c r="AC577" s="222"/>
      <c r="AD577" s="222"/>
      <c r="AE577" s="222"/>
      <c r="AF577" s="222"/>
      <c r="AG577" s="222"/>
      <c r="AH577" s="222"/>
      <c r="AI577" s="222"/>
      <c r="AJ577" s="222"/>
      <c r="AK577" s="222"/>
      <c r="AL577" s="222"/>
      <c r="AM577" s="222"/>
      <c r="AN577" s="222"/>
      <c r="AO577" s="222"/>
      <c r="AP577" s="222"/>
      <c r="AQ577" s="222"/>
      <c r="AR577" s="222"/>
      <c r="AS577" s="222"/>
      <c r="AT577" s="222"/>
      <c r="AU577" s="222"/>
      <c r="AV577" s="222"/>
      <c r="AW577" s="222"/>
      <c r="AX577" s="222"/>
      <c r="AY577" s="222"/>
      <c r="AZ577" s="222"/>
      <c r="BA577" s="222"/>
      <c r="BB577" s="222"/>
      <c r="BC577" s="222"/>
      <c r="BD577" s="222"/>
      <c r="BE577" s="222"/>
      <c r="BF577" s="222"/>
      <c r="BG577" s="219">
        <v>-5595.34</v>
      </c>
      <c r="BH577" s="222"/>
      <c r="BI577" s="222"/>
      <c r="BJ577" s="222"/>
      <c r="BK577" s="222"/>
      <c r="BL577" s="181"/>
      <c r="BM577" s="181"/>
      <c r="BN577" s="181"/>
      <c r="BO577" s="181"/>
      <c r="BP577" s="181"/>
      <c r="BQ577" s="181"/>
      <c r="BR577" s="181"/>
    </row>
    <row r="578" spans="1:70" ht="11.25" hidden="1" customHeight="1" outlineLevel="3" x14ac:dyDescent="0.2">
      <c r="A578" s="223" t="s">
        <v>701</v>
      </c>
      <c r="B578" s="221">
        <v>21</v>
      </c>
      <c r="C578" s="221">
        <v>168</v>
      </c>
      <c r="D578" s="219">
        <v>39454.79</v>
      </c>
      <c r="E578" s="219">
        <v>215070.09</v>
      </c>
      <c r="F578" s="181"/>
      <c r="G578" s="180">
        <v>62279.28</v>
      </c>
      <c r="H578" s="181"/>
      <c r="I578" s="180">
        <v>8897.0400000000009</v>
      </c>
      <c r="J578" s="181"/>
      <c r="K578" s="181"/>
      <c r="L578" s="181"/>
      <c r="M578" s="180">
        <v>6227.93</v>
      </c>
      <c r="N578" s="222"/>
      <c r="O578" s="222"/>
      <c r="P578" s="219">
        <v>6227.93</v>
      </c>
      <c r="Q578" s="222"/>
      <c r="R578" s="222"/>
      <c r="S578" s="222"/>
      <c r="T578" s="222"/>
      <c r="U578" s="222"/>
      <c r="V578" s="219">
        <v>27957.17</v>
      </c>
      <c r="W578" s="219">
        <v>1417.5</v>
      </c>
      <c r="X578" s="222"/>
      <c r="Y578" s="222"/>
      <c r="Z578" s="222"/>
      <c r="AA578" s="219">
        <v>15569.82</v>
      </c>
      <c r="AB578" s="219">
        <v>86493.42</v>
      </c>
      <c r="AC578" s="222"/>
      <c r="AD578" s="222"/>
      <c r="AE578" s="222"/>
      <c r="AF578" s="222"/>
      <c r="AG578" s="222"/>
      <c r="AH578" s="222"/>
      <c r="AI578" s="222"/>
      <c r="AJ578" s="219">
        <v>126316.8</v>
      </c>
      <c r="AK578" s="222"/>
      <c r="AL578" s="222"/>
      <c r="AM578" s="219">
        <v>10856.31</v>
      </c>
      <c r="AN578" s="219">
        <v>83131.58</v>
      </c>
      <c r="AO578" s="219">
        <v>6029.18</v>
      </c>
      <c r="AP578" s="222"/>
      <c r="AQ578" s="219">
        <v>3325.26</v>
      </c>
      <c r="AR578" s="222"/>
      <c r="AS578" s="219">
        <v>1169.46</v>
      </c>
      <c r="AT578" s="221">
        <v>298</v>
      </c>
      <c r="AU578" s="222"/>
      <c r="AV578" s="222"/>
      <c r="AW578" s="222"/>
      <c r="AX578" s="222"/>
      <c r="AY578" s="222"/>
      <c r="AZ578" s="222"/>
      <c r="BA578" s="219">
        <v>21507.01</v>
      </c>
      <c r="BB578" s="219">
        <v>128208.08</v>
      </c>
      <c r="BC578" s="219">
        <v>88745.14</v>
      </c>
      <c r="BD578" s="219">
        <v>39462.94</v>
      </c>
      <c r="BE578" s="222"/>
      <c r="BF578" s="222"/>
      <c r="BG578" s="222"/>
      <c r="BH578" s="219">
        <v>21614.49</v>
      </c>
      <c r="BI578" s="219">
        <v>3226</v>
      </c>
      <c r="BJ578" s="219">
        <v>11613.49</v>
      </c>
      <c r="BK578" s="219">
        <v>6775</v>
      </c>
      <c r="BL578" s="180">
        <v>106507.01</v>
      </c>
      <c r="BM578" s="180">
        <v>21507.01</v>
      </c>
      <c r="BN578" s="181"/>
      <c r="BO578" s="181"/>
      <c r="BP578" s="180">
        <v>85000</v>
      </c>
      <c r="BQ578" s="181"/>
      <c r="BR578" s="181"/>
    </row>
    <row r="579" spans="1:70" ht="11.25" hidden="1" customHeight="1" outlineLevel="3" x14ac:dyDescent="0.2">
      <c r="A579" s="223" t="s">
        <v>702</v>
      </c>
      <c r="B579" s="221">
        <v>79</v>
      </c>
      <c r="C579" s="221">
        <v>632</v>
      </c>
      <c r="D579" s="219">
        <v>82688.19</v>
      </c>
      <c r="E579" s="219">
        <v>480091.28</v>
      </c>
      <c r="F579" s="181"/>
      <c r="G579" s="180">
        <v>234288.72</v>
      </c>
      <c r="H579" s="181"/>
      <c r="I579" s="180">
        <v>17794.080000000002</v>
      </c>
      <c r="J579" s="181"/>
      <c r="K579" s="181"/>
      <c r="L579" s="181"/>
      <c r="M579" s="180">
        <v>23428.880000000001</v>
      </c>
      <c r="N579" s="222"/>
      <c r="O579" s="222"/>
      <c r="P579" s="219">
        <v>23428.880000000001</v>
      </c>
      <c r="Q579" s="222"/>
      <c r="R579" s="222"/>
      <c r="S579" s="222"/>
      <c r="T579" s="222"/>
      <c r="U579" s="222"/>
      <c r="V579" s="219">
        <v>86780.54</v>
      </c>
      <c r="W579" s="219">
        <v>5400</v>
      </c>
      <c r="X579" s="222"/>
      <c r="Y579" s="222"/>
      <c r="Z579" s="222"/>
      <c r="AA579" s="219">
        <v>58572.18</v>
      </c>
      <c r="AB579" s="222"/>
      <c r="AC579" s="222"/>
      <c r="AD579" s="222"/>
      <c r="AE579" s="222"/>
      <c r="AF579" s="222"/>
      <c r="AG579" s="219">
        <v>30398</v>
      </c>
      <c r="AH579" s="222"/>
      <c r="AI579" s="222"/>
      <c r="AJ579" s="219">
        <v>82150.94</v>
      </c>
      <c r="AK579" s="219">
        <v>2000</v>
      </c>
      <c r="AL579" s="222"/>
      <c r="AM579" s="219">
        <v>26208.21</v>
      </c>
      <c r="AN579" s="222"/>
      <c r="AO579" s="222"/>
      <c r="AP579" s="222"/>
      <c r="AQ579" s="222"/>
      <c r="AR579" s="222"/>
      <c r="AS579" s="219">
        <v>4741.59</v>
      </c>
      <c r="AT579" s="219">
        <v>1192</v>
      </c>
      <c r="AU579" s="222"/>
      <c r="AV579" s="222"/>
      <c r="AW579" s="222"/>
      <c r="AX579" s="222"/>
      <c r="AY579" s="222"/>
      <c r="AZ579" s="222"/>
      <c r="BA579" s="219">
        <v>48009.14</v>
      </c>
      <c r="BB579" s="219">
        <v>380059.97</v>
      </c>
      <c r="BC579" s="219">
        <v>352701.77</v>
      </c>
      <c r="BD579" s="219">
        <v>27358.2</v>
      </c>
      <c r="BE579" s="222"/>
      <c r="BF579" s="222"/>
      <c r="BG579" s="219">
        <v>100568.56</v>
      </c>
      <c r="BH579" s="219">
        <v>48249.8</v>
      </c>
      <c r="BI579" s="219">
        <v>7202</v>
      </c>
      <c r="BJ579" s="219">
        <v>25923.8</v>
      </c>
      <c r="BK579" s="219">
        <v>15124</v>
      </c>
      <c r="BL579" s="180">
        <v>218009.14</v>
      </c>
      <c r="BM579" s="180">
        <v>48009.14</v>
      </c>
      <c r="BN579" s="181"/>
      <c r="BO579" s="181"/>
      <c r="BP579" s="180">
        <v>170000</v>
      </c>
      <c r="BQ579" s="181"/>
      <c r="BR579" s="181"/>
    </row>
    <row r="580" spans="1:70" ht="11.25" hidden="1" customHeight="1" outlineLevel="3" x14ac:dyDescent="0.2">
      <c r="A580" s="223" t="s">
        <v>1144</v>
      </c>
      <c r="B580" s="221">
        <v>70</v>
      </c>
      <c r="C580" s="221">
        <v>560</v>
      </c>
      <c r="D580" s="219">
        <v>67141.539999999994</v>
      </c>
      <c r="E580" s="219">
        <v>512543.81</v>
      </c>
      <c r="F580" s="181"/>
      <c r="G580" s="180">
        <v>236028.79999999999</v>
      </c>
      <c r="H580" s="181"/>
      <c r="I580" s="180">
        <v>5057.76</v>
      </c>
      <c r="J580" s="181"/>
      <c r="K580" s="181"/>
      <c r="L580" s="181"/>
      <c r="M580" s="180">
        <v>23602.87</v>
      </c>
      <c r="N580" s="219">
        <v>37875</v>
      </c>
      <c r="O580" s="222"/>
      <c r="P580" s="219">
        <v>23602.87</v>
      </c>
      <c r="Q580" s="222"/>
      <c r="R580" s="222"/>
      <c r="S580" s="222"/>
      <c r="T580" s="222"/>
      <c r="U580" s="222"/>
      <c r="V580" s="219">
        <v>95709.67</v>
      </c>
      <c r="W580" s="219">
        <v>4685.28</v>
      </c>
      <c r="X580" s="222"/>
      <c r="Y580" s="222"/>
      <c r="Z580" s="222"/>
      <c r="AA580" s="219">
        <v>51420.56</v>
      </c>
      <c r="AB580" s="222"/>
      <c r="AC580" s="222"/>
      <c r="AD580" s="222"/>
      <c r="AE580" s="222"/>
      <c r="AF580" s="222"/>
      <c r="AG580" s="219">
        <v>34561</v>
      </c>
      <c r="AH580" s="222"/>
      <c r="AI580" s="222"/>
      <c r="AJ580" s="219">
        <v>197294.71</v>
      </c>
      <c r="AK580" s="219">
        <v>2000</v>
      </c>
      <c r="AL580" s="219">
        <v>1000</v>
      </c>
      <c r="AM580" s="219">
        <v>29128.94</v>
      </c>
      <c r="AN580" s="222"/>
      <c r="AO580" s="219">
        <v>108040.13</v>
      </c>
      <c r="AP580" s="222"/>
      <c r="AQ580" s="222"/>
      <c r="AR580" s="222"/>
      <c r="AS580" s="219">
        <v>4679.25</v>
      </c>
      <c r="AT580" s="219">
        <v>1192</v>
      </c>
      <c r="AU580" s="222"/>
      <c r="AV580" s="222"/>
      <c r="AW580" s="222"/>
      <c r="AX580" s="222"/>
      <c r="AY580" s="222"/>
      <c r="AZ580" s="222"/>
      <c r="BA580" s="219">
        <v>51254.39</v>
      </c>
      <c r="BB580" s="219">
        <v>300635.65000000002</v>
      </c>
      <c r="BC580" s="219">
        <v>277306.98</v>
      </c>
      <c r="BD580" s="219">
        <v>23328.67</v>
      </c>
      <c r="BE580" s="222"/>
      <c r="BF580" s="222"/>
      <c r="BG580" s="219">
        <v>81754.990000000005</v>
      </c>
      <c r="BH580" s="219">
        <v>51510.5</v>
      </c>
      <c r="BI580" s="219">
        <v>7688</v>
      </c>
      <c r="BJ580" s="219">
        <v>27677.5</v>
      </c>
      <c r="BK580" s="219">
        <v>16145</v>
      </c>
      <c r="BL580" s="180">
        <v>221254.39</v>
      </c>
      <c r="BM580" s="180">
        <v>51254.39</v>
      </c>
      <c r="BN580" s="181"/>
      <c r="BO580" s="181"/>
      <c r="BP580" s="180">
        <v>170000</v>
      </c>
      <c r="BQ580" s="181"/>
      <c r="BR580" s="181"/>
    </row>
    <row r="581" spans="1:70" ht="11.25" hidden="1" customHeight="1" outlineLevel="3" x14ac:dyDescent="0.2">
      <c r="A581" s="223" t="s">
        <v>703</v>
      </c>
      <c r="B581" s="221">
        <v>79</v>
      </c>
      <c r="C581" s="221">
        <v>632</v>
      </c>
      <c r="D581" s="219">
        <v>78989.100000000006</v>
      </c>
      <c r="E581" s="219">
        <v>480688.87</v>
      </c>
      <c r="F581" s="181"/>
      <c r="G581" s="180">
        <v>234288.72</v>
      </c>
      <c r="H581" s="181"/>
      <c r="I581" s="181"/>
      <c r="J581" s="181"/>
      <c r="K581" s="181"/>
      <c r="L581" s="181"/>
      <c r="M581" s="180">
        <v>23428.880000000001</v>
      </c>
      <c r="N581" s="222"/>
      <c r="O581" s="222"/>
      <c r="P581" s="219">
        <v>23428.880000000001</v>
      </c>
      <c r="Q581" s="222"/>
      <c r="R581" s="222"/>
      <c r="S581" s="222"/>
      <c r="T581" s="222"/>
      <c r="U581" s="222"/>
      <c r="V581" s="219">
        <v>105172.21</v>
      </c>
      <c r="W581" s="219">
        <v>5400</v>
      </c>
      <c r="X581" s="222"/>
      <c r="Y581" s="222"/>
      <c r="Z581" s="222"/>
      <c r="AA581" s="219">
        <v>58572.18</v>
      </c>
      <c r="AB581" s="222"/>
      <c r="AC581" s="222"/>
      <c r="AD581" s="222"/>
      <c r="AE581" s="222"/>
      <c r="AF581" s="222"/>
      <c r="AG581" s="219">
        <v>30398</v>
      </c>
      <c r="AH581" s="222"/>
      <c r="AI581" s="222"/>
      <c r="AJ581" s="219">
        <v>80270.460000000006</v>
      </c>
      <c r="AK581" s="222"/>
      <c r="AL581" s="222"/>
      <c r="AM581" s="219">
        <v>26261.99</v>
      </c>
      <c r="AN581" s="222"/>
      <c r="AO581" s="222"/>
      <c r="AP581" s="222"/>
      <c r="AQ581" s="222"/>
      <c r="AR581" s="222"/>
      <c r="AS581" s="219">
        <v>4747.58</v>
      </c>
      <c r="AT581" s="219">
        <v>1192</v>
      </c>
      <c r="AU581" s="222"/>
      <c r="AV581" s="222"/>
      <c r="AW581" s="222"/>
      <c r="AX581" s="222"/>
      <c r="AY581" s="222"/>
      <c r="AZ581" s="222"/>
      <c r="BA581" s="219">
        <v>48068.89</v>
      </c>
      <c r="BB581" s="219">
        <v>378300.39</v>
      </c>
      <c r="BC581" s="219">
        <v>350942.19</v>
      </c>
      <c r="BD581" s="219">
        <v>27358.2</v>
      </c>
      <c r="BE581" s="222"/>
      <c r="BF581" s="222"/>
      <c r="BG581" s="219">
        <v>101107.12</v>
      </c>
      <c r="BH581" s="219">
        <v>48309.89</v>
      </c>
      <c r="BI581" s="219">
        <v>7211</v>
      </c>
      <c r="BJ581" s="219">
        <v>25957.89</v>
      </c>
      <c r="BK581" s="219">
        <v>15141</v>
      </c>
      <c r="BL581" s="180">
        <v>218068.89</v>
      </c>
      <c r="BM581" s="180">
        <v>48068.89</v>
      </c>
      <c r="BN581" s="181"/>
      <c r="BO581" s="181"/>
      <c r="BP581" s="180">
        <v>170000</v>
      </c>
      <c r="BQ581" s="181"/>
      <c r="BR581" s="181"/>
    </row>
    <row r="582" spans="1:70" ht="11.25" hidden="1" customHeight="1" outlineLevel="3" x14ac:dyDescent="0.2">
      <c r="A582" s="223" t="s">
        <v>1145</v>
      </c>
      <c r="B582" s="222"/>
      <c r="C582" s="222"/>
      <c r="D582" s="219">
        <v>-6919.55</v>
      </c>
      <c r="E582" s="222"/>
      <c r="F582" s="181"/>
      <c r="G582" s="181"/>
      <c r="H582" s="181"/>
      <c r="I582" s="181"/>
      <c r="J582" s="181"/>
      <c r="K582" s="181"/>
      <c r="L582" s="181"/>
      <c r="M582" s="181"/>
      <c r="N582" s="222"/>
      <c r="O582" s="222"/>
      <c r="P582" s="222"/>
      <c r="Q582" s="222"/>
      <c r="R582" s="222"/>
      <c r="S582" s="222"/>
      <c r="T582" s="222"/>
      <c r="U582" s="222"/>
      <c r="V582" s="222"/>
      <c r="W582" s="222"/>
      <c r="X582" s="222"/>
      <c r="Y582" s="222"/>
      <c r="Z582" s="222"/>
      <c r="AA582" s="222"/>
      <c r="AB582" s="222"/>
      <c r="AC582" s="222"/>
      <c r="AD582" s="222"/>
      <c r="AE582" s="222"/>
      <c r="AF582" s="222"/>
      <c r="AG582" s="222"/>
      <c r="AH582" s="222"/>
      <c r="AI582" s="222"/>
      <c r="AJ582" s="222"/>
      <c r="AK582" s="222"/>
      <c r="AL582" s="222"/>
      <c r="AM582" s="222"/>
      <c r="AN582" s="222"/>
      <c r="AO582" s="222"/>
      <c r="AP582" s="222"/>
      <c r="AQ582" s="222"/>
      <c r="AR582" s="222"/>
      <c r="AS582" s="222"/>
      <c r="AT582" s="222"/>
      <c r="AU582" s="222"/>
      <c r="AV582" s="222"/>
      <c r="AW582" s="222"/>
      <c r="AX582" s="222"/>
      <c r="AY582" s="222"/>
      <c r="AZ582" s="222"/>
      <c r="BA582" s="222"/>
      <c r="BB582" s="222"/>
      <c r="BC582" s="222"/>
      <c r="BD582" s="222"/>
      <c r="BE582" s="222"/>
      <c r="BF582" s="222"/>
      <c r="BG582" s="219">
        <v>-6919.55</v>
      </c>
      <c r="BH582" s="222"/>
      <c r="BI582" s="222"/>
      <c r="BJ582" s="222"/>
      <c r="BK582" s="222"/>
      <c r="BL582" s="181"/>
      <c r="BM582" s="181"/>
      <c r="BN582" s="181"/>
      <c r="BO582" s="181"/>
      <c r="BP582" s="181"/>
      <c r="BQ582" s="181"/>
      <c r="BR582" s="181"/>
    </row>
    <row r="583" spans="1:70" ht="11.25" hidden="1" customHeight="1" outlineLevel="3" x14ac:dyDescent="0.2">
      <c r="A583" s="223" t="s">
        <v>704</v>
      </c>
      <c r="B583" s="221">
        <v>18</v>
      </c>
      <c r="C583" s="221">
        <v>191.6</v>
      </c>
      <c r="D583" s="219">
        <v>92281.49</v>
      </c>
      <c r="E583" s="219">
        <v>217538.74</v>
      </c>
      <c r="F583" s="181"/>
      <c r="G583" s="180">
        <v>71028.03</v>
      </c>
      <c r="H583" s="181"/>
      <c r="I583" s="181"/>
      <c r="J583" s="181"/>
      <c r="K583" s="180">
        <v>2001.83</v>
      </c>
      <c r="L583" s="180">
        <v>11343.73</v>
      </c>
      <c r="M583" s="180">
        <v>7102.81</v>
      </c>
      <c r="N583" s="222"/>
      <c r="O583" s="222"/>
      <c r="P583" s="219">
        <v>7102.81</v>
      </c>
      <c r="Q583" s="222"/>
      <c r="R583" s="222"/>
      <c r="S583" s="222"/>
      <c r="T583" s="222"/>
      <c r="U583" s="222"/>
      <c r="V583" s="219">
        <v>13736.82</v>
      </c>
      <c r="W583" s="219">
        <v>1639.29</v>
      </c>
      <c r="X583" s="222"/>
      <c r="Y583" s="222"/>
      <c r="Z583" s="222"/>
      <c r="AA583" s="219">
        <v>17015.59</v>
      </c>
      <c r="AB583" s="219">
        <v>86567.83</v>
      </c>
      <c r="AC583" s="222"/>
      <c r="AD583" s="222"/>
      <c r="AE583" s="222"/>
      <c r="AF583" s="222"/>
      <c r="AG583" s="222"/>
      <c r="AH583" s="222"/>
      <c r="AI583" s="222"/>
      <c r="AJ583" s="219">
        <v>33837.54</v>
      </c>
      <c r="AK583" s="222"/>
      <c r="AL583" s="222"/>
      <c r="AM583" s="219">
        <v>11078.49</v>
      </c>
      <c r="AN583" s="222"/>
      <c r="AO583" s="222"/>
      <c r="AP583" s="222"/>
      <c r="AQ583" s="222"/>
      <c r="AR583" s="222"/>
      <c r="AS583" s="219">
        <v>1005.18</v>
      </c>
      <c r="AT583" s="222"/>
      <c r="AU583" s="222"/>
      <c r="AV583" s="222"/>
      <c r="AW583" s="222"/>
      <c r="AX583" s="222"/>
      <c r="AY583" s="222"/>
      <c r="AZ583" s="222"/>
      <c r="BA583" s="219">
        <v>21753.87</v>
      </c>
      <c r="BB583" s="219">
        <v>275982.69</v>
      </c>
      <c r="BC583" s="219">
        <v>183348.06</v>
      </c>
      <c r="BD583" s="219">
        <v>92634.63</v>
      </c>
      <c r="BE583" s="222"/>
      <c r="BF583" s="222"/>
      <c r="BG583" s="222"/>
      <c r="BH583" s="219">
        <v>21862.560000000001</v>
      </c>
      <c r="BI583" s="219">
        <v>3263</v>
      </c>
      <c r="BJ583" s="219">
        <v>11747.56</v>
      </c>
      <c r="BK583" s="219">
        <v>6852</v>
      </c>
      <c r="BL583" s="180">
        <v>106753.87</v>
      </c>
      <c r="BM583" s="180">
        <v>21753.87</v>
      </c>
      <c r="BN583" s="181"/>
      <c r="BO583" s="181"/>
      <c r="BP583" s="180">
        <v>85000</v>
      </c>
      <c r="BQ583" s="181"/>
      <c r="BR583" s="181"/>
    </row>
    <row r="584" spans="1:70" ht="11.25" hidden="1" customHeight="1" outlineLevel="3" x14ac:dyDescent="0.2">
      <c r="A584" s="223" t="s">
        <v>1146</v>
      </c>
      <c r="B584" s="221">
        <v>79</v>
      </c>
      <c r="C584" s="221">
        <v>632</v>
      </c>
      <c r="D584" s="219">
        <v>84627.96</v>
      </c>
      <c r="E584" s="219">
        <v>490327.33</v>
      </c>
      <c r="F584" s="181"/>
      <c r="G584" s="180">
        <v>234288.72</v>
      </c>
      <c r="H584" s="181"/>
      <c r="I584" s="180">
        <v>13345.56</v>
      </c>
      <c r="J584" s="181"/>
      <c r="K584" s="181"/>
      <c r="L584" s="181"/>
      <c r="M584" s="180">
        <v>23428.880000000001</v>
      </c>
      <c r="N584" s="222"/>
      <c r="O584" s="222"/>
      <c r="P584" s="219">
        <v>23428.880000000001</v>
      </c>
      <c r="Q584" s="222"/>
      <c r="R584" s="222"/>
      <c r="S584" s="222"/>
      <c r="T584" s="222"/>
      <c r="U584" s="222"/>
      <c r="V584" s="219">
        <v>105172.21</v>
      </c>
      <c r="W584" s="219">
        <v>5400</v>
      </c>
      <c r="X584" s="222"/>
      <c r="Y584" s="222"/>
      <c r="Z584" s="222"/>
      <c r="AA584" s="219">
        <v>54865.08</v>
      </c>
      <c r="AB584" s="222"/>
      <c r="AC584" s="222"/>
      <c r="AD584" s="222"/>
      <c r="AE584" s="222"/>
      <c r="AF584" s="222"/>
      <c r="AG584" s="219">
        <v>30398</v>
      </c>
      <c r="AH584" s="222"/>
      <c r="AI584" s="222"/>
      <c r="AJ584" s="219">
        <v>83198.149999999994</v>
      </c>
      <c r="AK584" s="222"/>
      <c r="AL584" s="219">
        <v>1000</v>
      </c>
      <c r="AM584" s="219">
        <v>27129.46</v>
      </c>
      <c r="AN584" s="222"/>
      <c r="AO584" s="222"/>
      <c r="AP584" s="222"/>
      <c r="AQ584" s="222"/>
      <c r="AR584" s="222"/>
      <c r="AS584" s="219">
        <v>4843.96</v>
      </c>
      <c r="AT584" s="219">
        <v>1192</v>
      </c>
      <c r="AU584" s="222"/>
      <c r="AV584" s="222"/>
      <c r="AW584" s="222"/>
      <c r="AX584" s="222"/>
      <c r="AY584" s="222"/>
      <c r="AZ584" s="222"/>
      <c r="BA584" s="219">
        <v>49032.73</v>
      </c>
      <c r="BB584" s="219">
        <v>391056.88</v>
      </c>
      <c r="BC584" s="219">
        <v>363698.68</v>
      </c>
      <c r="BD584" s="219">
        <v>27358.2</v>
      </c>
      <c r="BE584" s="222"/>
      <c r="BF584" s="222"/>
      <c r="BG584" s="219">
        <v>100700.26</v>
      </c>
      <c r="BH584" s="219">
        <v>49277.98</v>
      </c>
      <c r="BI584" s="219">
        <v>7355</v>
      </c>
      <c r="BJ584" s="219">
        <v>26477.98</v>
      </c>
      <c r="BK584" s="219">
        <v>15445</v>
      </c>
      <c r="BL584" s="180">
        <v>219032.73</v>
      </c>
      <c r="BM584" s="180">
        <v>49032.73</v>
      </c>
      <c r="BN584" s="181"/>
      <c r="BO584" s="181"/>
      <c r="BP584" s="180">
        <v>170000</v>
      </c>
      <c r="BQ584" s="181"/>
      <c r="BR584" s="181"/>
    </row>
    <row r="585" spans="1:70" ht="11.25" hidden="1" customHeight="1" outlineLevel="3" x14ac:dyDescent="0.2">
      <c r="A585" s="223" t="s">
        <v>1147</v>
      </c>
      <c r="B585" s="221">
        <v>75</v>
      </c>
      <c r="C585" s="221">
        <v>605.6</v>
      </c>
      <c r="D585" s="219">
        <v>74076.28</v>
      </c>
      <c r="E585" s="219">
        <v>505416.5</v>
      </c>
      <c r="F585" s="181"/>
      <c r="G585" s="180">
        <v>159257.01999999999</v>
      </c>
      <c r="H585" s="181"/>
      <c r="I585" s="180">
        <v>13345.56</v>
      </c>
      <c r="J585" s="181"/>
      <c r="K585" s="181"/>
      <c r="L585" s="180">
        <v>1260.4100000000001</v>
      </c>
      <c r="M585" s="180">
        <v>15925.71</v>
      </c>
      <c r="N585" s="219">
        <v>48506.26</v>
      </c>
      <c r="O585" s="222"/>
      <c r="P585" s="219">
        <v>15925.71</v>
      </c>
      <c r="Q585" s="222"/>
      <c r="R585" s="219">
        <v>59113.34</v>
      </c>
      <c r="S585" s="219">
        <v>59113.34</v>
      </c>
      <c r="T585" s="222"/>
      <c r="U585" s="222"/>
      <c r="V585" s="219">
        <v>58988.800000000003</v>
      </c>
      <c r="W585" s="219">
        <v>3768.09</v>
      </c>
      <c r="X585" s="222"/>
      <c r="Y585" s="222"/>
      <c r="Z585" s="222"/>
      <c r="AA585" s="219">
        <v>39814.26</v>
      </c>
      <c r="AB585" s="222"/>
      <c r="AC585" s="222"/>
      <c r="AD585" s="222"/>
      <c r="AE585" s="222"/>
      <c r="AF585" s="222"/>
      <c r="AG585" s="219">
        <v>30398</v>
      </c>
      <c r="AH585" s="222"/>
      <c r="AI585" s="222"/>
      <c r="AJ585" s="219">
        <v>136436.76999999999</v>
      </c>
      <c r="AK585" s="222"/>
      <c r="AL585" s="222"/>
      <c r="AM585" s="219">
        <v>28487.48</v>
      </c>
      <c r="AN585" s="222"/>
      <c r="AO585" s="222"/>
      <c r="AP585" s="222"/>
      <c r="AQ585" s="222"/>
      <c r="AR585" s="222"/>
      <c r="AS585" s="219">
        <v>3918.65</v>
      </c>
      <c r="AT585" s="219">
        <v>1192</v>
      </c>
      <c r="AU585" s="219">
        <v>3023.54</v>
      </c>
      <c r="AV585" s="222"/>
      <c r="AW585" s="222"/>
      <c r="AX585" s="219">
        <v>47787.199999999997</v>
      </c>
      <c r="AY585" s="222"/>
      <c r="AZ585" s="219">
        <v>1486.25</v>
      </c>
      <c r="BA585" s="219">
        <v>50541.65</v>
      </c>
      <c r="BB585" s="219">
        <v>435024.82</v>
      </c>
      <c r="BC585" s="219">
        <v>310388.83</v>
      </c>
      <c r="BD585" s="219">
        <v>124635.99</v>
      </c>
      <c r="BE585" s="222"/>
      <c r="BF585" s="222"/>
      <c r="BG585" s="219">
        <v>8031.19</v>
      </c>
      <c r="BH585" s="219">
        <v>50794.11</v>
      </c>
      <c r="BI585" s="219">
        <v>7581</v>
      </c>
      <c r="BJ585" s="219">
        <v>27293.11</v>
      </c>
      <c r="BK585" s="219">
        <v>15920</v>
      </c>
      <c r="BL585" s="180">
        <v>220541.65</v>
      </c>
      <c r="BM585" s="180">
        <v>50541.65</v>
      </c>
      <c r="BN585" s="181"/>
      <c r="BO585" s="181"/>
      <c r="BP585" s="180">
        <v>170000</v>
      </c>
      <c r="BQ585" s="181"/>
      <c r="BR585" s="181"/>
    </row>
    <row r="586" spans="1:70" ht="11.25" hidden="1" customHeight="1" outlineLevel="3" x14ac:dyDescent="0.2">
      <c r="A586" s="223" t="s">
        <v>705</v>
      </c>
      <c r="B586" s="222"/>
      <c r="C586" s="222"/>
      <c r="D586" s="219">
        <v>4291.1899999999996</v>
      </c>
      <c r="E586" s="222"/>
      <c r="F586" s="181"/>
      <c r="G586" s="181"/>
      <c r="H586" s="181"/>
      <c r="I586" s="181"/>
      <c r="J586" s="181"/>
      <c r="K586" s="181"/>
      <c r="L586" s="181"/>
      <c r="M586" s="181"/>
      <c r="N586" s="222"/>
      <c r="O586" s="222"/>
      <c r="P586" s="222"/>
      <c r="Q586" s="222"/>
      <c r="R586" s="222"/>
      <c r="S586" s="222"/>
      <c r="T586" s="222"/>
      <c r="U586" s="222"/>
      <c r="V586" s="222"/>
      <c r="W586" s="222"/>
      <c r="X586" s="222"/>
      <c r="Y586" s="222"/>
      <c r="Z586" s="222"/>
      <c r="AA586" s="222"/>
      <c r="AB586" s="222"/>
      <c r="AC586" s="222"/>
      <c r="AD586" s="222"/>
      <c r="AE586" s="222"/>
      <c r="AF586" s="222"/>
      <c r="AG586" s="222"/>
      <c r="AH586" s="222"/>
      <c r="AI586" s="222"/>
      <c r="AJ586" s="222"/>
      <c r="AK586" s="222"/>
      <c r="AL586" s="222"/>
      <c r="AM586" s="222"/>
      <c r="AN586" s="222"/>
      <c r="AO586" s="222"/>
      <c r="AP586" s="222"/>
      <c r="AQ586" s="222"/>
      <c r="AR586" s="222"/>
      <c r="AS586" s="222"/>
      <c r="AT586" s="222"/>
      <c r="AU586" s="222"/>
      <c r="AV586" s="222"/>
      <c r="AW586" s="222"/>
      <c r="AX586" s="222"/>
      <c r="AY586" s="222"/>
      <c r="AZ586" s="222"/>
      <c r="BA586" s="222"/>
      <c r="BB586" s="222"/>
      <c r="BC586" s="222"/>
      <c r="BD586" s="222"/>
      <c r="BE586" s="222"/>
      <c r="BF586" s="222"/>
      <c r="BG586" s="219">
        <v>4291.1899999999996</v>
      </c>
      <c r="BH586" s="222"/>
      <c r="BI586" s="222"/>
      <c r="BJ586" s="222"/>
      <c r="BK586" s="222"/>
      <c r="BL586" s="181"/>
      <c r="BM586" s="181"/>
      <c r="BN586" s="181"/>
      <c r="BO586" s="181"/>
      <c r="BP586" s="181"/>
      <c r="BQ586" s="181"/>
      <c r="BR586" s="181"/>
    </row>
    <row r="587" spans="1:70" ht="11.25" hidden="1" customHeight="1" outlineLevel="3" x14ac:dyDescent="0.2">
      <c r="A587" s="223" t="s">
        <v>706</v>
      </c>
      <c r="B587" s="221">
        <v>60</v>
      </c>
      <c r="C587" s="221">
        <v>642.4</v>
      </c>
      <c r="D587" s="219">
        <v>71608.960000000006</v>
      </c>
      <c r="E587" s="219">
        <v>469035.66</v>
      </c>
      <c r="F587" s="181"/>
      <c r="G587" s="180">
        <v>238144.1</v>
      </c>
      <c r="H587" s="181"/>
      <c r="I587" s="181"/>
      <c r="J587" s="181"/>
      <c r="K587" s="180">
        <v>5264.07</v>
      </c>
      <c r="L587" s="180">
        <v>37812.42</v>
      </c>
      <c r="M587" s="180">
        <v>23814.41</v>
      </c>
      <c r="N587" s="222"/>
      <c r="O587" s="222"/>
      <c r="P587" s="219">
        <v>23814.41</v>
      </c>
      <c r="Q587" s="222"/>
      <c r="R587" s="222"/>
      <c r="S587" s="222"/>
      <c r="T587" s="222"/>
      <c r="U587" s="222"/>
      <c r="V587" s="219">
        <v>46057.06</v>
      </c>
      <c r="W587" s="219">
        <v>5400</v>
      </c>
      <c r="X587" s="222"/>
      <c r="Y587" s="222"/>
      <c r="Z587" s="222"/>
      <c r="AA587" s="219">
        <v>58053.19</v>
      </c>
      <c r="AB587" s="222"/>
      <c r="AC587" s="222"/>
      <c r="AD587" s="222"/>
      <c r="AE587" s="222"/>
      <c r="AF587" s="222"/>
      <c r="AG587" s="219">
        <v>30676</v>
      </c>
      <c r="AH587" s="222"/>
      <c r="AI587" s="222"/>
      <c r="AJ587" s="219">
        <v>118007.84</v>
      </c>
      <c r="AK587" s="219">
        <v>2000</v>
      </c>
      <c r="AL587" s="219">
        <v>1000</v>
      </c>
      <c r="AM587" s="219">
        <v>25213.22</v>
      </c>
      <c r="AN587" s="222"/>
      <c r="AO587" s="222"/>
      <c r="AP587" s="222"/>
      <c r="AQ587" s="222"/>
      <c r="AR587" s="222"/>
      <c r="AS587" s="219">
        <v>4573.6499999999996</v>
      </c>
      <c r="AT587" s="219">
        <v>1192</v>
      </c>
      <c r="AU587" s="222"/>
      <c r="AV587" s="222"/>
      <c r="AW587" s="222"/>
      <c r="AX587" s="219">
        <v>32575.599999999999</v>
      </c>
      <c r="AY587" s="219">
        <v>4549.8</v>
      </c>
      <c r="AZ587" s="222"/>
      <c r="BA587" s="219">
        <v>46903.57</v>
      </c>
      <c r="BB587" s="219">
        <v>345469.48</v>
      </c>
      <c r="BC587" s="219">
        <v>317861.08</v>
      </c>
      <c r="BD587" s="219">
        <v>27608.400000000001</v>
      </c>
      <c r="BE587" s="222"/>
      <c r="BF587" s="222"/>
      <c r="BG587" s="219">
        <v>77167.3</v>
      </c>
      <c r="BH587" s="219">
        <v>47138.54</v>
      </c>
      <c r="BI587" s="219">
        <v>7036</v>
      </c>
      <c r="BJ587" s="219">
        <v>25327.54</v>
      </c>
      <c r="BK587" s="219">
        <v>14775</v>
      </c>
      <c r="BL587" s="180">
        <v>216903.57</v>
      </c>
      <c r="BM587" s="180">
        <v>46903.57</v>
      </c>
      <c r="BN587" s="181"/>
      <c r="BO587" s="181"/>
      <c r="BP587" s="180">
        <v>170000</v>
      </c>
      <c r="BQ587" s="181"/>
      <c r="BR587" s="181"/>
    </row>
    <row r="588" spans="1:70" ht="11.25" hidden="1" customHeight="1" outlineLevel="3" x14ac:dyDescent="0.2">
      <c r="A588" s="223" t="s">
        <v>707</v>
      </c>
      <c r="B588" s="221">
        <v>61</v>
      </c>
      <c r="C588" s="221">
        <v>488</v>
      </c>
      <c r="D588" s="219">
        <v>28468.31</v>
      </c>
      <c r="E588" s="219">
        <v>533522.32999999996</v>
      </c>
      <c r="F588" s="181"/>
      <c r="G588" s="180">
        <v>205682.24</v>
      </c>
      <c r="H588" s="181"/>
      <c r="I588" s="180">
        <v>5057.76</v>
      </c>
      <c r="J588" s="181"/>
      <c r="K588" s="181"/>
      <c r="L588" s="181"/>
      <c r="M588" s="180">
        <v>20568.23</v>
      </c>
      <c r="N588" s="219">
        <v>34179.72</v>
      </c>
      <c r="O588" s="222"/>
      <c r="P588" s="219">
        <v>20568.23</v>
      </c>
      <c r="Q588" s="222"/>
      <c r="R588" s="222"/>
      <c r="S588" s="222"/>
      <c r="T588" s="222"/>
      <c r="U588" s="222"/>
      <c r="V588" s="219">
        <v>83404.149999999994</v>
      </c>
      <c r="W588" s="219">
        <v>4241.3100000000004</v>
      </c>
      <c r="X588" s="222"/>
      <c r="Y588" s="222"/>
      <c r="Z588" s="222"/>
      <c r="AA588" s="219">
        <v>51420.56</v>
      </c>
      <c r="AB588" s="219">
        <v>108400.13</v>
      </c>
      <c r="AC588" s="222"/>
      <c r="AD588" s="222"/>
      <c r="AE588" s="222"/>
      <c r="AF588" s="222"/>
      <c r="AG588" s="222"/>
      <c r="AH588" s="222"/>
      <c r="AI588" s="222"/>
      <c r="AJ588" s="219">
        <v>305219.99</v>
      </c>
      <c r="AK588" s="222"/>
      <c r="AL588" s="222"/>
      <c r="AM588" s="219">
        <v>31017.01</v>
      </c>
      <c r="AN588" s="222"/>
      <c r="AO588" s="219">
        <v>216557.01</v>
      </c>
      <c r="AP588" s="222"/>
      <c r="AQ588" s="222"/>
      <c r="AR588" s="222"/>
      <c r="AS588" s="219">
        <v>3399.74</v>
      </c>
      <c r="AT588" s="221">
        <v>894</v>
      </c>
      <c r="AU588" s="222"/>
      <c r="AV588" s="222"/>
      <c r="AW588" s="222"/>
      <c r="AX588" s="222"/>
      <c r="AY588" s="222"/>
      <c r="AZ588" s="222"/>
      <c r="BA588" s="219">
        <v>53352.23</v>
      </c>
      <c r="BB588" s="219">
        <v>256770.65</v>
      </c>
      <c r="BC588" s="219">
        <v>192832.6</v>
      </c>
      <c r="BD588" s="219">
        <v>63938.05</v>
      </c>
      <c r="BE588" s="222"/>
      <c r="BF588" s="222"/>
      <c r="BG588" s="222"/>
      <c r="BH588" s="219">
        <v>53618.15</v>
      </c>
      <c r="BI588" s="219">
        <v>8002</v>
      </c>
      <c r="BJ588" s="219">
        <v>28810.15</v>
      </c>
      <c r="BK588" s="219">
        <v>16806</v>
      </c>
      <c r="BL588" s="180">
        <v>223352.23</v>
      </c>
      <c r="BM588" s="180">
        <v>53352.23</v>
      </c>
      <c r="BN588" s="181"/>
      <c r="BO588" s="181"/>
      <c r="BP588" s="180">
        <v>170000</v>
      </c>
      <c r="BQ588" s="181"/>
      <c r="BR588" s="181"/>
    </row>
    <row r="589" spans="1:70" ht="11.25" hidden="1" customHeight="1" outlineLevel="3" x14ac:dyDescent="0.2">
      <c r="A589" s="223" t="s">
        <v>472</v>
      </c>
      <c r="B589" s="221">
        <v>75</v>
      </c>
      <c r="C589" s="221">
        <v>600</v>
      </c>
      <c r="D589" s="219">
        <v>25447.75</v>
      </c>
      <c r="E589" s="219">
        <v>459334.99</v>
      </c>
      <c r="F589" s="181"/>
      <c r="G589" s="180">
        <v>222426</v>
      </c>
      <c r="H589" s="181"/>
      <c r="I589" s="180">
        <v>4448.5200000000004</v>
      </c>
      <c r="J589" s="181"/>
      <c r="K589" s="181"/>
      <c r="L589" s="181"/>
      <c r="M589" s="180">
        <v>22242.59</v>
      </c>
      <c r="N589" s="219">
        <v>21102.44</v>
      </c>
      <c r="O589" s="222"/>
      <c r="P589" s="219">
        <v>22242.59</v>
      </c>
      <c r="Q589" s="222"/>
      <c r="R589" s="222"/>
      <c r="S589" s="222"/>
      <c r="T589" s="222"/>
      <c r="U589" s="222"/>
      <c r="V589" s="219">
        <v>82386.58</v>
      </c>
      <c r="W589" s="219">
        <v>5154.55</v>
      </c>
      <c r="X589" s="222"/>
      <c r="Y589" s="222"/>
      <c r="Z589" s="222"/>
      <c r="AA589" s="219">
        <v>48933.72</v>
      </c>
      <c r="AB589" s="222"/>
      <c r="AC589" s="222"/>
      <c r="AD589" s="222"/>
      <c r="AE589" s="222"/>
      <c r="AF589" s="222"/>
      <c r="AG589" s="219">
        <v>30398</v>
      </c>
      <c r="AH589" s="222"/>
      <c r="AI589" s="222"/>
      <c r="AJ589" s="219">
        <v>80788.67</v>
      </c>
      <c r="AK589" s="219">
        <v>5000</v>
      </c>
      <c r="AL589" s="222"/>
      <c r="AM589" s="219">
        <v>24340.15</v>
      </c>
      <c r="AN589" s="222"/>
      <c r="AO589" s="222"/>
      <c r="AP589" s="222"/>
      <c r="AQ589" s="222"/>
      <c r="AR589" s="222"/>
      <c r="AS589" s="219">
        <v>4323.0200000000004</v>
      </c>
      <c r="AT589" s="219">
        <v>1192</v>
      </c>
      <c r="AU589" s="222"/>
      <c r="AV589" s="222"/>
      <c r="AW589" s="222"/>
      <c r="AX589" s="222"/>
      <c r="AY589" s="222"/>
      <c r="AZ589" s="222"/>
      <c r="BA589" s="219">
        <v>45933.5</v>
      </c>
      <c r="BB589" s="219">
        <v>307363.64</v>
      </c>
      <c r="BC589" s="219">
        <v>280005.44</v>
      </c>
      <c r="BD589" s="219">
        <v>27358.2</v>
      </c>
      <c r="BE589" s="222"/>
      <c r="BF589" s="222"/>
      <c r="BG589" s="219">
        <v>96630.43</v>
      </c>
      <c r="BH589" s="219">
        <v>46163.13</v>
      </c>
      <c r="BI589" s="219">
        <v>6890</v>
      </c>
      <c r="BJ589" s="219">
        <v>24804.13</v>
      </c>
      <c r="BK589" s="219">
        <v>14469</v>
      </c>
      <c r="BL589" s="180">
        <v>215933.5</v>
      </c>
      <c r="BM589" s="180">
        <v>45933.5</v>
      </c>
      <c r="BN589" s="181"/>
      <c r="BO589" s="181"/>
      <c r="BP589" s="180">
        <v>170000</v>
      </c>
      <c r="BQ589" s="181"/>
      <c r="BR589" s="181"/>
    </row>
    <row r="590" spans="1:70" ht="11.25" hidden="1" customHeight="1" outlineLevel="3" x14ac:dyDescent="0.2">
      <c r="A590" s="223" t="s">
        <v>708</v>
      </c>
      <c r="B590" s="221">
        <v>67</v>
      </c>
      <c r="C590" s="221">
        <v>723.6</v>
      </c>
      <c r="D590" s="219">
        <v>134734.46</v>
      </c>
      <c r="E590" s="219">
        <v>623667.18999999994</v>
      </c>
      <c r="F590" s="181"/>
      <c r="G590" s="180">
        <v>268245.75</v>
      </c>
      <c r="H590" s="181"/>
      <c r="I590" s="181"/>
      <c r="J590" s="181"/>
      <c r="K590" s="180">
        <v>6746.91</v>
      </c>
      <c r="L590" s="180">
        <v>41593.67</v>
      </c>
      <c r="M590" s="180">
        <v>26824.58</v>
      </c>
      <c r="N590" s="222"/>
      <c r="O590" s="222"/>
      <c r="P590" s="219">
        <v>26824.58</v>
      </c>
      <c r="Q590" s="222"/>
      <c r="R590" s="222"/>
      <c r="S590" s="222"/>
      <c r="T590" s="222"/>
      <c r="U590" s="222"/>
      <c r="V590" s="219">
        <v>96031.98</v>
      </c>
      <c r="W590" s="219">
        <v>6013.13</v>
      </c>
      <c r="X590" s="222"/>
      <c r="Y590" s="222"/>
      <c r="Z590" s="222"/>
      <c r="AA590" s="219">
        <v>67061.440000000002</v>
      </c>
      <c r="AB590" s="222"/>
      <c r="AC590" s="222"/>
      <c r="AD590" s="222"/>
      <c r="AE590" s="222"/>
      <c r="AF590" s="219">
        <v>53649.15</v>
      </c>
      <c r="AG590" s="219">
        <v>30676</v>
      </c>
      <c r="AH590" s="222"/>
      <c r="AI590" s="222"/>
      <c r="AJ590" s="219">
        <v>98588.58</v>
      </c>
      <c r="AK590" s="222"/>
      <c r="AL590" s="222"/>
      <c r="AM590" s="219">
        <v>34301.629999999997</v>
      </c>
      <c r="AN590" s="222"/>
      <c r="AO590" s="222"/>
      <c r="AP590" s="222"/>
      <c r="AQ590" s="222"/>
      <c r="AR590" s="222"/>
      <c r="AS590" s="219">
        <v>6093.14</v>
      </c>
      <c r="AT590" s="219">
        <v>1192</v>
      </c>
      <c r="AU590" s="222"/>
      <c r="AV590" s="222"/>
      <c r="AW590" s="222"/>
      <c r="AX590" s="222"/>
      <c r="AY590" s="222"/>
      <c r="AZ590" s="222"/>
      <c r="BA590" s="219">
        <v>57001.81</v>
      </c>
      <c r="BB590" s="219">
        <v>523396.69</v>
      </c>
      <c r="BC590" s="219">
        <v>495788.29</v>
      </c>
      <c r="BD590" s="219">
        <v>27608.400000000001</v>
      </c>
      <c r="BE590" s="222"/>
      <c r="BF590" s="222"/>
      <c r="BG590" s="219">
        <v>136416.38</v>
      </c>
      <c r="BH590" s="219">
        <v>57286.55</v>
      </c>
      <c r="BI590" s="219">
        <v>8550</v>
      </c>
      <c r="BJ590" s="219">
        <v>30779.55</v>
      </c>
      <c r="BK590" s="219">
        <v>17957</v>
      </c>
      <c r="BL590" s="180">
        <v>227001.81</v>
      </c>
      <c r="BM590" s="180">
        <v>57001.81</v>
      </c>
      <c r="BN590" s="181"/>
      <c r="BO590" s="181"/>
      <c r="BP590" s="180">
        <v>170000</v>
      </c>
      <c r="BQ590" s="181"/>
      <c r="BR590" s="181"/>
    </row>
    <row r="591" spans="1:70" ht="11.25" hidden="1" customHeight="1" outlineLevel="3" x14ac:dyDescent="0.2">
      <c r="A591" s="223" t="s">
        <v>709</v>
      </c>
      <c r="B591" s="221">
        <v>79</v>
      </c>
      <c r="C591" s="221">
        <v>632</v>
      </c>
      <c r="D591" s="219">
        <v>81278.48</v>
      </c>
      <c r="E591" s="219">
        <v>477867.04</v>
      </c>
      <c r="F591" s="181"/>
      <c r="G591" s="180">
        <v>234288.72</v>
      </c>
      <c r="H591" s="181"/>
      <c r="I591" s="180">
        <v>17794.080000000002</v>
      </c>
      <c r="J591" s="181"/>
      <c r="K591" s="181"/>
      <c r="L591" s="181"/>
      <c r="M591" s="180">
        <v>23428.89</v>
      </c>
      <c r="N591" s="222"/>
      <c r="O591" s="222"/>
      <c r="P591" s="219">
        <v>23428.89</v>
      </c>
      <c r="Q591" s="222"/>
      <c r="R591" s="222"/>
      <c r="S591" s="222"/>
      <c r="T591" s="222"/>
      <c r="U591" s="222"/>
      <c r="V591" s="219">
        <v>86780.54</v>
      </c>
      <c r="W591" s="219">
        <v>5400</v>
      </c>
      <c r="X591" s="222"/>
      <c r="Y591" s="222"/>
      <c r="Z591" s="222"/>
      <c r="AA591" s="219">
        <v>56347.92</v>
      </c>
      <c r="AB591" s="222"/>
      <c r="AC591" s="222"/>
      <c r="AD591" s="222"/>
      <c r="AE591" s="222"/>
      <c r="AF591" s="222"/>
      <c r="AG591" s="219">
        <v>30398</v>
      </c>
      <c r="AH591" s="222"/>
      <c r="AI591" s="222"/>
      <c r="AJ591" s="219">
        <v>122326.87</v>
      </c>
      <c r="AK591" s="219">
        <v>5000</v>
      </c>
      <c r="AL591" s="219">
        <v>1000</v>
      </c>
      <c r="AM591" s="219">
        <v>26008.04</v>
      </c>
      <c r="AN591" s="222"/>
      <c r="AO591" s="222"/>
      <c r="AP591" s="222"/>
      <c r="AQ591" s="222"/>
      <c r="AR591" s="222"/>
      <c r="AS591" s="219">
        <v>4719.3500000000004</v>
      </c>
      <c r="AT591" s="219">
        <v>1192</v>
      </c>
      <c r="AU591" s="222"/>
      <c r="AV591" s="222"/>
      <c r="AW591" s="222"/>
      <c r="AX591" s="219">
        <v>36620.78</v>
      </c>
      <c r="AY591" s="222"/>
      <c r="AZ591" s="222"/>
      <c r="BA591" s="219">
        <v>47786.7</v>
      </c>
      <c r="BB591" s="219">
        <v>342752.23</v>
      </c>
      <c r="BC591" s="219">
        <v>315394.03000000003</v>
      </c>
      <c r="BD591" s="219">
        <v>27358.2</v>
      </c>
      <c r="BE591" s="222"/>
      <c r="BF591" s="222"/>
      <c r="BG591" s="219">
        <v>94066.42</v>
      </c>
      <c r="BH591" s="219">
        <v>48026.63</v>
      </c>
      <c r="BI591" s="219">
        <v>7169</v>
      </c>
      <c r="BJ591" s="219">
        <v>25803.63</v>
      </c>
      <c r="BK591" s="219">
        <v>15054</v>
      </c>
      <c r="BL591" s="180">
        <v>217786.7</v>
      </c>
      <c r="BM591" s="180">
        <v>47786.7</v>
      </c>
      <c r="BN591" s="181"/>
      <c r="BO591" s="181"/>
      <c r="BP591" s="180">
        <v>170000</v>
      </c>
      <c r="BQ591" s="181"/>
      <c r="BR591" s="181"/>
    </row>
    <row r="592" spans="1:70" ht="11.25" hidden="1" customHeight="1" outlineLevel="3" x14ac:dyDescent="0.2">
      <c r="A592" s="223" t="s">
        <v>710</v>
      </c>
      <c r="B592" s="221">
        <v>79</v>
      </c>
      <c r="C592" s="221">
        <v>632</v>
      </c>
      <c r="D592" s="219">
        <v>72745.240000000005</v>
      </c>
      <c r="E592" s="219">
        <v>603166.56000000006</v>
      </c>
      <c r="F592" s="181"/>
      <c r="G592" s="180">
        <v>234288.72</v>
      </c>
      <c r="H592" s="181"/>
      <c r="I592" s="180">
        <v>80073.36</v>
      </c>
      <c r="J592" s="181"/>
      <c r="K592" s="181"/>
      <c r="L592" s="181"/>
      <c r="M592" s="180">
        <v>23428.880000000001</v>
      </c>
      <c r="N592" s="222"/>
      <c r="O592" s="222"/>
      <c r="P592" s="219">
        <v>23428.880000000001</v>
      </c>
      <c r="Q592" s="222"/>
      <c r="R592" s="222"/>
      <c r="S592" s="222"/>
      <c r="T592" s="222"/>
      <c r="U592" s="222"/>
      <c r="V592" s="219">
        <v>86780.54</v>
      </c>
      <c r="W592" s="219">
        <v>5400</v>
      </c>
      <c r="X592" s="222"/>
      <c r="Y592" s="222"/>
      <c r="Z592" s="222"/>
      <c r="AA592" s="219">
        <v>58572.18</v>
      </c>
      <c r="AB592" s="222"/>
      <c r="AC592" s="222"/>
      <c r="AD592" s="222"/>
      <c r="AE592" s="222"/>
      <c r="AF592" s="222"/>
      <c r="AG592" s="219">
        <v>91194</v>
      </c>
      <c r="AH592" s="222"/>
      <c r="AI592" s="222"/>
      <c r="AJ592" s="219">
        <v>179447.61</v>
      </c>
      <c r="AK592" s="219">
        <v>2000</v>
      </c>
      <c r="AL592" s="219">
        <v>2000</v>
      </c>
      <c r="AM592" s="219">
        <v>37284.980000000003</v>
      </c>
      <c r="AN592" s="222"/>
      <c r="AO592" s="222"/>
      <c r="AP592" s="222"/>
      <c r="AQ592" s="222"/>
      <c r="AR592" s="222"/>
      <c r="AS592" s="219">
        <v>5972.35</v>
      </c>
      <c r="AT592" s="219">
        <v>1192</v>
      </c>
      <c r="AU592" s="222"/>
      <c r="AV592" s="222"/>
      <c r="AW592" s="222"/>
      <c r="AX592" s="219">
        <v>69493.89</v>
      </c>
      <c r="AY592" s="219">
        <v>1187.73</v>
      </c>
      <c r="AZ592" s="222"/>
      <c r="BA592" s="219">
        <v>60316.66</v>
      </c>
      <c r="BB592" s="219">
        <v>407500.71</v>
      </c>
      <c r="BC592" s="219">
        <v>325552.51</v>
      </c>
      <c r="BD592" s="219">
        <v>81948.2</v>
      </c>
      <c r="BE592" s="222"/>
      <c r="BF592" s="222"/>
      <c r="BG592" s="219">
        <v>88963.48</v>
      </c>
      <c r="BH592" s="219">
        <v>60618.74</v>
      </c>
      <c r="BI592" s="219">
        <v>9048</v>
      </c>
      <c r="BJ592" s="219">
        <v>32571.74</v>
      </c>
      <c r="BK592" s="219">
        <v>18999</v>
      </c>
      <c r="BL592" s="180">
        <v>230316.66</v>
      </c>
      <c r="BM592" s="180">
        <v>60316.66</v>
      </c>
      <c r="BN592" s="181"/>
      <c r="BO592" s="181"/>
      <c r="BP592" s="180">
        <v>170000</v>
      </c>
      <c r="BQ592" s="181"/>
      <c r="BR592" s="181"/>
    </row>
    <row r="593" spans="1:70" ht="11.25" hidden="1" customHeight="1" outlineLevel="3" x14ac:dyDescent="0.2">
      <c r="A593" s="223" t="s">
        <v>711</v>
      </c>
      <c r="B593" s="221">
        <v>79</v>
      </c>
      <c r="C593" s="221">
        <v>632</v>
      </c>
      <c r="D593" s="219">
        <v>101669.54</v>
      </c>
      <c r="E593" s="219">
        <v>569951.9</v>
      </c>
      <c r="F593" s="181"/>
      <c r="G593" s="180">
        <v>266375.36</v>
      </c>
      <c r="H593" s="181"/>
      <c r="I593" s="180">
        <v>20231.04</v>
      </c>
      <c r="J593" s="181"/>
      <c r="K593" s="181"/>
      <c r="L593" s="181"/>
      <c r="M593" s="180">
        <v>26637.54</v>
      </c>
      <c r="N593" s="222"/>
      <c r="O593" s="222"/>
      <c r="P593" s="219">
        <v>26637.54</v>
      </c>
      <c r="Q593" s="222"/>
      <c r="R593" s="222"/>
      <c r="S593" s="222"/>
      <c r="T593" s="222"/>
      <c r="U593" s="222"/>
      <c r="V593" s="219">
        <v>158919.54</v>
      </c>
      <c r="W593" s="219">
        <v>5400</v>
      </c>
      <c r="X593" s="222"/>
      <c r="Y593" s="222"/>
      <c r="Z593" s="222"/>
      <c r="AA593" s="219">
        <v>65750.880000000005</v>
      </c>
      <c r="AB593" s="222"/>
      <c r="AC593" s="222"/>
      <c r="AD593" s="222"/>
      <c r="AE593" s="222"/>
      <c r="AF593" s="222"/>
      <c r="AG593" s="222"/>
      <c r="AH593" s="222"/>
      <c r="AI593" s="222"/>
      <c r="AJ593" s="219">
        <v>101114.95</v>
      </c>
      <c r="AK593" s="219">
        <v>2000</v>
      </c>
      <c r="AL593" s="219">
        <v>1000</v>
      </c>
      <c r="AM593" s="219">
        <v>34295.67</v>
      </c>
      <c r="AN593" s="222"/>
      <c r="AO593" s="222"/>
      <c r="AP593" s="222"/>
      <c r="AQ593" s="222"/>
      <c r="AR593" s="222"/>
      <c r="AS593" s="219">
        <v>5632.08</v>
      </c>
      <c r="AT593" s="219">
        <v>1192</v>
      </c>
      <c r="AU593" s="222"/>
      <c r="AV593" s="222"/>
      <c r="AW593" s="222"/>
      <c r="AX593" s="222"/>
      <c r="AY593" s="222"/>
      <c r="AZ593" s="222"/>
      <c r="BA593" s="219">
        <v>56995.199999999997</v>
      </c>
      <c r="BB593" s="219">
        <v>445020.28</v>
      </c>
      <c r="BC593" s="219">
        <v>445020.28</v>
      </c>
      <c r="BD593" s="222"/>
      <c r="BE593" s="222"/>
      <c r="BF593" s="222"/>
      <c r="BG593" s="219">
        <v>125486.21</v>
      </c>
      <c r="BH593" s="219">
        <v>57280.89</v>
      </c>
      <c r="BI593" s="219">
        <v>8550</v>
      </c>
      <c r="BJ593" s="219">
        <v>30776.89</v>
      </c>
      <c r="BK593" s="219">
        <v>17954</v>
      </c>
      <c r="BL593" s="180">
        <v>226995.20000000001</v>
      </c>
      <c r="BM593" s="180">
        <v>56995.199999999997</v>
      </c>
      <c r="BN593" s="181"/>
      <c r="BO593" s="181"/>
      <c r="BP593" s="180">
        <v>170000</v>
      </c>
      <c r="BQ593" s="181"/>
      <c r="BR593" s="181"/>
    </row>
    <row r="594" spans="1:70" ht="11.25" hidden="1" customHeight="1" outlineLevel="3" x14ac:dyDescent="0.2">
      <c r="A594" s="223" t="s">
        <v>712</v>
      </c>
      <c r="B594" s="221">
        <v>99</v>
      </c>
      <c r="C594" s="221">
        <v>792</v>
      </c>
      <c r="D594" s="219">
        <v>99832.31</v>
      </c>
      <c r="E594" s="219">
        <v>680870.68</v>
      </c>
      <c r="F594" s="181"/>
      <c r="G594" s="180">
        <v>246144.32</v>
      </c>
      <c r="H594" s="181"/>
      <c r="I594" s="180">
        <v>25288.799999999999</v>
      </c>
      <c r="J594" s="181"/>
      <c r="K594" s="181"/>
      <c r="L594" s="181"/>
      <c r="M594" s="180">
        <v>24614.41</v>
      </c>
      <c r="N594" s="222"/>
      <c r="O594" s="222"/>
      <c r="P594" s="219">
        <v>24614.41</v>
      </c>
      <c r="Q594" s="222"/>
      <c r="R594" s="219">
        <v>95005.440000000002</v>
      </c>
      <c r="S594" s="219">
        <v>59378.400000000001</v>
      </c>
      <c r="T594" s="222"/>
      <c r="U594" s="222"/>
      <c r="V594" s="219">
        <v>99811.520000000004</v>
      </c>
      <c r="W594" s="219">
        <v>5031.82</v>
      </c>
      <c r="X594" s="222"/>
      <c r="Y594" s="222"/>
      <c r="Z594" s="219">
        <v>15000</v>
      </c>
      <c r="AA594" s="219">
        <v>51420.56</v>
      </c>
      <c r="AB594" s="222"/>
      <c r="AC594" s="222"/>
      <c r="AD594" s="222"/>
      <c r="AE594" s="222"/>
      <c r="AF594" s="222"/>
      <c r="AG594" s="219">
        <v>34561</v>
      </c>
      <c r="AH594" s="222"/>
      <c r="AI594" s="222"/>
      <c r="AJ594" s="219">
        <v>78276.56</v>
      </c>
      <c r="AK594" s="219">
        <v>2000</v>
      </c>
      <c r="AL594" s="219">
        <v>1000</v>
      </c>
      <c r="AM594" s="222"/>
      <c r="AN594" s="222"/>
      <c r="AO594" s="222"/>
      <c r="AP594" s="222"/>
      <c r="AQ594" s="222"/>
      <c r="AR594" s="222"/>
      <c r="AS594" s="219">
        <v>5997.48</v>
      </c>
      <c r="AT594" s="219">
        <v>1192</v>
      </c>
      <c r="AU594" s="222"/>
      <c r="AV594" s="222"/>
      <c r="AW594" s="222"/>
      <c r="AX594" s="222"/>
      <c r="AY594" s="222"/>
      <c r="AZ594" s="222"/>
      <c r="BA594" s="219">
        <v>68087.08</v>
      </c>
      <c r="BB594" s="219">
        <v>607551.64</v>
      </c>
      <c r="BC594" s="219">
        <v>422501.28</v>
      </c>
      <c r="BD594" s="219">
        <v>185050.36</v>
      </c>
      <c r="BE594" s="222"/>
      <c r="BF594" s="222"/>
      <c r="BG594" s="219">
        <v>94874.79</v>
      </c>
      <c r="BH594" s="219">
        <v>68427.44</v>
      </c>
      <c r="BI594" s="219">
        <v>10213</v>
      </c>
      <c r="BJ594" s="219">
        <v>36767.440000000002</v>
      </c>
      <c r="BK594" s="219">
        <v>21447</v>
      </c>
      <c r="BL594" s="180">
        <v>680870.68</v>
      </c>
      <c r="BM594" s="180">
        <v>68087.08</v>
      </c>
      <c r="BN594" s="181"/>
      <c r="BO594" s="180">
        <v>442783.6</v>
      </c>
      <c r="BP594" s="180">
        <v>170000</v>
      </c>
      <c r="BQ594" s="181"/>
      <c r="BR594" s="181"/>
    </row>
    <row r="595" spans="1:70" ht="11.25" hidden="1" customHeight="1" outlineLevel="3" x14ac:dyDescent="0.2">
      <c r="A595" s="223" t="s">
        <v>713</v>
      </c>
      <c r="B595" s="221">
        <v>73</v>
      </c>
      <c r="C595" s="221">
        <v>584</v>
      </c>
      <c r="D595" s="219">
        <v>66415.8</v>
      </c>
      <c r="E595" s="219">
        <v>419044.95</v>
      </c>
      <c r="F595" s="181"/>
      <c r="G595" s="180">
        <v>151249.68</v>
      </c>
      <c r="H595" s="181"/>
      <c r="I595" s="180">
        <v>13345.56</v>
      </c>
      <c r="J595" s="181"/>
      <c r="K595" s="181"/>
      <c r="L595" s="181"/>
      <c r="M595" s="180">
        <v>15124.97</v>
      </c>
      <c r="N595" s="222"/>
      <c r="O595" s="222"/>
      <c r="P595" s="219">
        <v>15124.97</v>
      </c>
      <c r="Q595" s="222"/>
      <c r="R595" s="219">
        <v>91627.74</v>
      </c>
      <c r="S595" s="219">
        <v>20361.72</v>
      </c>
      <c r="T595" s="222"/>
      <c r="U595" s="222"/>
      <c r="V595" s="219">
        <v>56022.89</v>
      </c>
      <c r="W595" s="219">
        <v>3546.82</v>
      </c>
      <c r="X595" s="222"/>
      <c r="Y595" s="222"/>
      <c r="Z595" s="222"/>
      <c r="AA595" s="219">
        <v>22242.6</v>
      </c>
      <c r="AB595" s="222"/>
      <c r="AC595" s="222"/>
      <c r="AD595" s="222"/>
      <c r="AE595" s="222"/>
      <c r="AF595" s="222"/>
      <c r="AG595" s="219">
        <v>30398</v>
      </c>
      <c r="AH595" s="222"/>
      <c r="AI595" s="222"/>
      <c r="AJ595" s="219">
        <v>108693.64</v>
      </c>
      <c r="AK595" s="219">
        <v>2000</v>
      </c>
      <c r="AL595" s="219">
        <v>1000</v>
      </c>
      <c r="AM595" s="219">
        <v>20329.240000000002</v>
      </c>
      <c r="AN595" s="222"/>
      <c r="AO595" s="222"/>
      <c r="AP595" s="222"/>
      <c r="AQ595" s="222"/>
      <c r="AR595" s="222"/>
      <c r="AS595" s="219">
        <v>3966.07</v>
      </c>
      <c r="AT595" s="219">
        <v>1192</v>
      </c>
      <c r="AU595" s="222"/>
      <c r="AV595" s="222"/>
      <c r="AW595" s="222"/>
      <c r="AX595" s="219">
        <v>38301.83</v>
      </c>
      <c r="AY595" s="222"/>
      <c r="AZ595" s="222"/>
      <c r="BA595" s="219">
        <v>41904.5</v>
      </c>
      <c r="BB595" s="219">
        <v>309679.2</v>
      </c>
      <c r="BC595" s="219">
        <v>188641</v>
      </c>
      <c r="BD595" s="219">
        <v>121038.2</v>
      </c>
      <c r="BE595" s="222"/>
      <c r="BF595" s="222"/>
      <c r="BG595" s="219">
        <v>67087.91</v>
      </c>
      <c r="BH595" s="219">
        <v>42114.35</v>
      </c>
      <c r="BI595" s="219">
        <v>6286</v>
      </c>
      <c r="BJ595" s="219">
        <v>22628.35</v>
      </c>
      <c r="BK595" s="219">
        <v>13200</v>
      </c>
      <c r="BL595" s="180">
        <v>211904.5</v>
      </c>
      <c r="BM595" s="180">
        <v>41904.5</v>
      </c>
      <c r="BN595" s="181"/>
      <c r="BO595" s="181"/>
      <c r="BP595" s="180">
        <v>170000</v>
      </c>
      <c r="BQ595" s="181"/>
      <c r="BR595" s="181"/>
    </row>
    <row r="596" spans="1:70" ht="11.25" hidden="1" customHeight="1" outlineLevel="3" x14ac:dyDescent="0.2">
      <c r="A596" s="223" t="s">
        <v>1148</v>
      </c>
      <c r="B596" s="221">
        <v>68</v>
      </c>
      <c r="C596" s="221">
        <v>544</v>
      </c>
      <c r="D596" s="219">
        <v>31182.959999999999</v>
      </c>
      <c r="E596" s="219">
        <v>440013.19</v>
      </c>
      <c r="F596" s="181"/>
      <c r="G596" s="180">
        <v>201666.24</v>
      </c>
      <c r="H596" s="181"/>
      <c r="I596" s="180">
        <v>4448.5200000000004</v>
      </c>
      <c r="J596" s="181"/>
      <c r="K596" s="181"/>
      <c r="L596" s="181"/>
      <c r="M596" s="180">
        <v>20166.63</v>
      </c>
      <c r="N596" s="222"/>
      <c r="O596" s="222"/>
      <c r="P596" s="219">
        <v>20166.63</v>
      </c>
      <c r="Q596" s="222"/>
      <c r="R596" s="222"/>
      <c r="S596" s="222"/>
      <c r="T596" s="222"/>
      <c r="U596" s="222"/>
      <c r="V596" s="219">
        <v>108093.11</v>
      </c>
      <c r="W596" s="219">
        <v>4657.5</v>
      </c>
      <c r="X596" s="222"/>
      <c r="Y596" s="222"/>
      <c r="Z596" s="222"/>
      <c r="AA596" s="219">
        <v>50416.56</v>
      </c>
      <c r="AB596" s="222"/>
      <c r="AC596" s="222"/>
      <c r="AD596" s="222"/>
      <c r="AE596" s="222"/>
      <c r="AF596" s="222"/>
      <c r="AG596" s="219">
        <v>30398</v>
      </c>
      <c r="AH596" s="222"/>
      <c r="AI596" s="222"/>
      <c r="AJ596" s="219">
        <v>34566.31</v>
      </c>
      <c r="AK596" s="219">
        <v>2000</v>
      </c>
      <c r="AL596" s="219">
        <v>1000</v>
      </c>
      <c r="AM596" s="219">
        <v>26000.87</v>
      </c>
      <c r="AN596" s="222"/>
      <c r="AO596" s="222"/>
      <c r="AP596" s="222"/>
      <c r="AQ596" s="222"/>
      <c r="AR596" s="222"/>
      <c r="AS596" s="219">
        <v>4373.4399999999996</v>
      </c>
      <c r="AT596" s="219">
        <v>1192</v>
      </c>
      <c r="AU596" s="222"/>
      <c r="AV596" s="222"/>
      <c r="AW596" s="222"/>
      <c r="AX596" s="222"/>
      <c r="AY596" s="222"/>
      <c r="AZ596" s="222"/>
      <c r="BA596" s="222"/>
      <c r="BB596" s="219">
        <v>316537.84999999998</v>
      </c>
      <c r="BC596" s="219">
        <v>286139.84999999998</v>
      </c>
      <c r="BD596" s="219">
        <v>30398</v>
      </c>
      <c r="BE596" s="222"/>
      <c r="BF596" s="222"/>
      <c r="BG596" s="219">
        <v>120091.99</v>
      </c>
      <c r="BH596" s="219">
        <v>41801.26</v>
      </c>
      <c r="BI596" s="222"/>
      <c r="BJ596" s="219">
        <v>41801.26</v>
      </c>
      <c r="BK596" s="222"/>
      <c r="BL596" s="180">
        <v>170000</v>
      </c>
      <c r="BM596" s="181"/>
      <c r="BN596" s="181"/>
      <c r="BO596" s="181"/>
      <c r="BP596" s="180">
        <v>170000</v>
      </c>
      <c r="BQ596" s="181"/>
      <c r="BR596" s="181"/>
    </row>
    <row r="597" spans="1:70" ht="11.25" hidden="1" customHeight="1" outlineLevel="3" x14ac:dyDescent="0.2">
      <c r="A597" s="223" t="s">
        <v>714</v>
      </c>
      <c r="B597" s="221">
        <v>49</v>
      </c>
      <c r="C597" s="221">
        <v>392</v>
      </c>
      <c r="D597" s="219">
        <v>79693.960000000006</v>
      </c>
      <c r="E597" s="219">
        <v>364872.83</v>
      </c>
      <c r="F597" s="181"/>
      <c r="G597" s="180">
        <v>68210.64</v>
      </c>
      <c r="H597" s="181"/>
      <c r="I597" s="181"/>
      <c r="J597" s="181"/>
      <c r="K597" s="181"/>
      <c r="L597" s="181"/>
      <c r="M597" s="180">
        <v>6821.07</v>
      </c>
      <c r="N597" s="219">
        <v>73037.91</v>
      </c>
      <c r="O597" s="222"/>
      <c r="P597" s="219">
        <v>6821.07</v>
      </c>
      <c r="Q597" s="222"/>
      <c r="R597" s="219">
        <v>93955.68</v>
      </c>
      <c r="S597" s="219">
        <v>41758.080000000002</v>
      </c>
      <c r="T597" s="222"/>
      <c r="U597" s="222"/>
      <c r="V597" s="219">
        <v>25265.22</v>
      </c>
      <c r="W597" s="219">
        <v>1552.5</v>
      </c>
      <c r="X597" s="222"/>
      <c r="Y597" s="222"/>
      <c r="Z597" s="222"/>
      <c r="AA597" s="219">
        <v>17052.66</v>
      </c>
      <c r="AB597" s="222"/>
      <c r="AC597" s="222"/>
      <c r="AD597" s="222"/>
      <c r="AE597" s="222"/>
      <c r="AF597" s="222"/>
      <c r="AG597" s="219">
        <v>30398</v>
      </c>
      <c r="AH597" s="222"/>
      <c r="AI597" s="222"/>
      <c r="AJ597" s="219">
        <v>59920.19</v>
      </c>
      <c r="AK597" s="222"/>
      <c r="AL597" s="222"/>
      <c r="AM597" s="219">
        <v>20088.560000000001</v>
      </c>
      <c r="AN597" s="222"/>
      <c r="AO597" s="222"/>
      <c r="AP597" s="222"/>
      <c r="AQ597" s="222"/>
      <c r="AR597" s="222"/>
      <c r="AS597" s="219">
        <v>2450.35</v>
      </c>
      <c r="AT597" s="221">
        <v>894</v>
      </c>
      <c r="AU597" s="222"/>
      <c r="AV597" s="222"/>
      <c r="AW597" s="222"/>
      <c r="AX597" s="222"/>
      <c r="AY597" s="222"/>
      <c r="AZ597" s="222"/>
      <c r="BA597" s="219">
        <v>36487.279999999999</v>
      </c>
      <c r="BB597" s="219">
        <v>337424.41</v>
      </c>
      <c r="BC597" s="219">
        <v>195896.21</v>
      </c>
      <c r="BD597" s="219">
        <v>141528.20000000001</v>
      </c>
      <c r="BE597" s="222"/>
      <c r="BF597" s="222"/>
      <c r="BG597" s="219">
        <v>47222.19</v>
      </c>
      <c r="BH597" s="219">
        <v>36670.629999999997</v>
      </c>
      <c r="BI597" s="219">
        <v>5474</v>
      </c>
      <c r="BJ597" s="219">
        <v>19703.63</v>
      </c>
      <c r="BK597" s="219">
        <v>11493</v>
      </c>
      <c r="BL597" s="180">
        <v>163987.28</v>
      </c>
      <c r="BM597" s="180">
        <v>36487.279999999999</v>
      </c>
      <c r="BN597" s="181"/>
      <c r="BO597" s="181"/>
      <c r="BP597" s="180">
        <v>127500</v>
      </c>
      <c r="BQ597" s="181"/>
      <c r="BR597" s="181"/>
    </row>
    <row r="598" spans="1:70" ht="11.25" hidden="1" customHeight="1" outlineLevel="3" x14ac:dyDescent="0.2">
      <c r="A598" s="223" t="s">
        <v>715</v>
      </c>
      <c r="B598" s="222"/>
      <c r="C598" s="222"/>
      <c r="D598" s="219">
        <v>-1332.39</v>
      </c>
      <c r="E598" s="222"/>
      <c r="F598" s="181"/>
      <c r="G598" s="181"/>
      <c r="H598" s="181"/>
      <c r="I598" s="181"/>
      <c r="J598" s="181"/>
      <c r="K598" s="181"/>
      <c r="L598" s="181"/>
      <c r="M598" s="181"/>
      <c r="N598" s="222"/>
      <c r="O598" s="222"/>
      <c r="P598" s="222"/>
      <c r="Q598" s="222"/>
      <c r="R598" s="222"/>
      <c r="S598" s="222"/>
      <c r="T598" s="222"/>
      <c r="U598" s="222"/>
      <c r="V598" s="222"/>
      <c r="W598" s="222"/>
      <c r="X598" s="222"/>
      <c r="Y598" s="222"/>
      <c r="Z598" s="222"/>
      <c r="AA598" s="222"/>
      <c r="AB598" s="222"/>
      <c r="AC598" s="222"/>
      <c r="AD598" s="222"/>
      <c r="AE598" s="222"/>
      <c r="AF598" s="222"/>
      <c r="AG598" s="222"/>
      <c r="AH598" s="222"/>
      <c r="AI598" s="222"/>
      <c r="AJ598" s="222"/>
      <c r="AK598" s="222"/>
      <c r="AL598" s="222"/>
      <c r="AM598" s="222"/>
      <c r="AN598" s="222"/>
      <c r="AO598" s="222"/>
      <c r="AP598" s="222"/>
      <c r="AQ598" s="222"/>
      <c r="AR598" s="222"/>
      <c r="AS598" s="222"/>
      <c r="AT598" s="222"/>
      <c r="AU598" s="222"/>
      <c r="AV598" s="222"/>
      <c r="AW598" s="222"/>
      <c r="AX598" s="222"/>
      <c r="AY598" s="222"/>
      <c r="AZ598" s="222"/>
      <c r="BA598" s="222"/>
      <c r="BB598" s="222"/>
      <c r="BC598" s="222"/>
      <c r="BD598" s="222"/>
      <c r="BE598" s="222"/>
      <c r="BF598" s="222"/>
      <c r="BG598" s="219">
        <v>-1332.39</v>
      </c>
      <c r="BH598" s="222"/>
      <c r="BI598" s="222"/>
      <c r="BJ598" s="222"/>
      <c r="BK598" s="222"/>
      <c r="BL598" s="181"/>
      <c r="BM598" s="181"/>
      <c r="BN598" s="181"/>
      <c r="BO598" s="181"/>
      <c r="BP598" s="181"/>
      <c r="BQ598" s="181"/>
      <c r="BR598" s="181"/>
    </row>
    <row r="599" spans="1:70" ht="11.25" hidden="1" customHeight="1" outlineLevel="3" x14ac:dyDescent="0.2">
      <c r="A599" s="223" t="s">
        <v>716</v>
      </c>
      <c r="B599" s="221">
        <v>76</v>
      </c>
      <c r="C599" s="221">
        <v>818</v>
      </c>
      <c r="D599" s="219">
        <v>131765.09</v>
      </c>
      <c r="E599" s="219">
        <v>743147.27</v>
      </c>
      <c r="F599" s="181"/>
      <c r="G599" s="180">
        <v>211156.41</v>
      </c>
      <c r="H599" s="181"/>
      <c r="I599" s="181"/>
      <c r="J599" s="181"/>
      <c r="K599" s="180">
        <v>7265.9</v>
      </c>
      <c r="L599" s="180">
        <v>32770.769999999997</v>
      </c>
      <c r="M599" s="180">
        <v>21115.65</v>
      </c>
      <c r="N599" s="222"/>
      <c r="O599" s="222"/>
      <c r="P599" s="219">
        <v>21115.65</v>
      </c>
      <c r="Q599" s="222"/>
      <c r="R599" s="219">
        <v>103463.57</v>
      </c>
      <c r="S599" s="219">
        <v>55711.15</v>
      </c>
      <c r="T599" s="222"/>
      <c r="U599" s="219">
        <v>23876.21</v>
      </c>
      <c r="V599" s="219">
        <v>75593.990000000005</v>
      </c>
      <c r="W599" s="219">
        <v>4770</v>
      </c>
      <c r="X599" s="222"/>
      <c r="Y599" s="222"/>
      <c r="Z599" s="222"/>
      <c r="AA599" s="219">
        <v>52047.69</v>
      </c>
      <c r="AB599" s="222"/>
      <c r="AC599" s="222"/>
      <c r="AD599" s="222"/>
      <c r="AE599" s="222"/>
      <c r="AF599" s="219">
        <v>42231.28</v>
      </c>
      <c r="AG599" s="219">
        <v>30676</v>
      </c>
      <c r="AH599" s="222"/>
      <c r="AI599" s="219">
        <v>61353</v>
      </c>
      <c r="AJ599" s="219">
        <v>111583.37</v>
      </c>
      <c r="AK599" s="222"/>
      <c r="AL599" s="222"/>
      <c r="AM599" s="219">
        <v>40560.68</v>
      </c>
      <c r="AN599" s="222"/>
      <c r="AO599" s="222"/>
      <c r="AP599" s="222"/>
      <c r="AQ599" s="222"/>
      <c r="AR599" s="222"/>
      <c r="AS599" s="219">
        <v>5874.38</v>
      </c>
      <c r="AT599" s="219">
        <v>1192</v>
      </c>
      <c r="AU599" s="222"/>
      <c r="AV599" s="222"/>
      <c r="AW599" s="222"/>
      <c r="AX599" s="222"/>
      <c r="AY599" s="222"/>
      <c r="AZ599" s="222"/>
      <c r="BA599" s="219">
        <v>63956.31</v>
      </c>
      <c r="BB599" s="219">
        <v>736329.21</v>
      </c>
      <c r="BC599" s="219">
        <v>497607.39</v>
      </c>
      <c r="BD599" s="219">
        <v>238721.82</v>
      </c>
      <c r="BE599" s="222"/>
      <c r="BF599" s="222"/>
      <c r="BG599" s="219">
        <v>26999.78</v>
      </c>
      <c r="BH599" s="219">
        <v>65196.639999999999</v>
      </c>
      <c r="BI599" s="219">
        <v>10514</v>
      </c>
      <c r="BJ599" s="219">
        <v>34535.64</v>
      </c>
      <c r="BK599" s="219">
        <v>20147</v>
      </c>
      <c r="BL599" s="180">
        <v>233956.31</v>
      </c>
      <c r="BM599" s="180">
        <v>63956.31</v>
      </c>
      <c r="BN599" s="181"/>
      <c r="BO599" s="181"/>
      <c r="BP599" s="180">
        <v>170000</v>
      </c>
      <c r="BQ599" s="181"/>
      <c r="BR599" s="181"/>
    </row>
    <row r="600" spans="1:70" ht="11.25" hidden="1" customHeight="1" outlineLevel="3" x14ac:dyDescent="0.2">
      <c r="A600" s="223" t="s">
        <v>717</v>
      </c>
      <c r="B600" s="221">
        <v>79</v>
      </c>
      <c r="C600" s="221">
        <v>632</v>
      </c>
      <c r="D600" s="219">
        <v>27840.720000000001</v>
      </c>
      <c r="E600" s="219">
        <v>570889.24</v>
      </c>
      <c r="F600" s="181"/>
      <c r="G600" s="180">
        <v>266375.36</v>
      </c>
      <c r="H600" s="180">
        <v>1264.44</v>
      </c>
      <c r="I600" s="180">
        <v>35404.32</v>
      </c>
      <c r="J600" s="181"/>
      <c r="K600" s="181"/>
      <c r="L600" s="181"/>
      <c r="M600" s="180">
        <v>26637.54</v>
      </c>
      <c r="N600" s="222"/>
      <c r="O600" s="222"/>
      <c r="P600" s="219">
        <v>26637.54</v>
      </c>
      <c r="Q600" s="222"/>
      <c r="R600" s="222"/>
      <c r="S600" s="222"/>
      <c r="T600" s="222"/>
      <c r="U600" s="222"/>
      <c r="V600" s="219">
        <v>108015.2</v>
      </c>
      <c r="W600" s="219">
        <v>5400</v>
      </c>
      <c r="X600" s="222"/>
      <c r="Y600" s="222"/>
      <c r="Z600" s="222"/>
      <c r="AA600" s="219">
        <v>66593.84</v>
      </c>
      <c r="AB600" s="222"/>
      <c r="AC600" s="222"/>
      <c r="AD600" s="222"/>
      <c r="AE600" s="222"/>
      <c r="AF600" s="222"/>
      <c r="AG600" s="219">
        <v>34561</v>
      </c>
      <c r="AH600" s="222"/>
      <c r="AI600" s="222"/>
      <c r="AJ600" s="219">
        <v>203441.78</v>
      </c>
      <c r="AK600" s="222"/>
      <c r="AL600" s="219">
        <v>1000</v>
      </c>
      <c r="AM600" s="219">
        <v>36216.720000000001</v>
      </c>
      <c r="AN600" s="222"/>
      <c r="AO600" s="219">
        <v>40651.03</v>
      </c>
      <c r="AP600" s="222"/>
      <c r="AQ600" s="222"/>
      <c r="AR600" s="222"/>
      <c r="AS600" s="219">
        <v>5641.45</v>
      </c>
      <c r="AT600" s="219">
        <v>1192</v>
      </c>
      <c r="AU600" s="222"/>
      <c r="AV600" s="222"/>
      <c r="AW600" s="222"/>
      <c r="AX600" s="219">
        <v>76032.58</v>
      </c>
      <c r="AY600" s="219">
        <v>3985.92</v>
      </c>
      <c r="AZ600" s="222"/>
      <c r="BA600" s="219">
        <v>38722.080000000002</v>
      </c>
      <c r="BB600" s="219">
        <v>278685.09000000003</v>
      </c>
      <c r="BC600" s="219">
        <v>247580.19</v>
      </c>
      <c r="BD600" s="219">
        <v>31104.9</v>
      </c>
      <c r="BE600" s="222"/>
      <c r="BF600" s="222"/>
      <c r="BG600" s="219">
        <v>116603.09</v>
      </c>
      <c r="BH600" s="219">
        <v>56363.88</v>
      </c>
      <c r="BI600" s="219">
        <v>5808</v>
      </c>
      <c r="BJ600" s="219">
        <v>38357.879999999997</v>
      </c>
      <c r="BK600" s="219">
        <v>12198</v>
      </c>
      <c r="BL600" s="180">
        <v>208722.08</v>
      </c>
      <c r="BM600" s="180">
        <v>38722.080000000002</v>
      </c>
      <c r="BN600" s="181"/>
      <c r="BO600" s="181"/>
      <c r="BP600" s="180">
        <v>170000</v>
      </c>
      <c r="BQ600" s="181"/>
      <c r="BR600" s="181"/>
    </row>
    <row r="601" spans="1:70" ht="11.25" hidden="1" customHeight="1" outlineLevel="3" x14ac:dyDescent="0.2">
      <c r="A601" s="223" t="s">
        <v>1149</v>
      </c>
      <c r="B601" s="221">
        <v>88</v>
      </c>
      <c r="C601" s="221">
        <v>704</v>
      </c>
      <c r="D601" s="219">
        <v>47549.03</v>
      </c>
      <c r="E601" s="219">
        <v>590242.97</v>
      </c>
      <c r="F601" s="181"/>
      <c r="G601" s="180">
        <v>209054.07999999999</v>
      </c>
      <c r="H601" s="181"/>
      <c r="I601" s="180">
        <v>10115.52</v>
      </c>
      <c r="J601" s="181"/>
      <c r="K601" s="181"/>
      <c r="L601" s="181"/>
      <c r="M601" s="180">
        <v>20905.41</v>
      </c>
      <c r="N601" s="222"/>
      <c r="O601" s="222"/>
      <c r="P601" s="219">
        <v>20905.41</v>
      </c>
      <c r="Q601" s="222"/>
      <c r="R601" s="219">
        <v>106137.54</v>
      </c>
      <c r="S601" s="219">
        <v>47172.24</v>
      </c>
      <c r="T601" s="222"/>
      <c r="U601" s="222"/>
      <c r="V601" s="219">
        <v>84771.43</v>
      </c>
      <c r="W601" s="219">
        <v>4356.82</v>
      </c>
      <c r="X601" s="222"/>
      <c r="Y601" s="222"/>
      <c r="Z601" s="222"/>
      <c r="AA601" s="219">
        <v>52263.519999999997</v>
      </c>
      <c r="AB601" s="222"/>
      <c r="AC601" s="222"/>
      <c r="AD601" s="222"/>
      <c r="AE601" s="222"/>
      <c r="AF601" s="222"/>
      <c r="AG601" s="219">
        <v>34561</v>
      </c>
      <c r="AH601" s="222"/>
      <c r="AI601" s="222"/>
      <c r="AJ601" s="219">
        <v>325189.42</v>
      </c>
      <c r="AK601" s="219">
        <v>3000</v>
      </c>
      <c r="AL601" s="222"/>
      <c r="AM601" s="219">
        <v>36121.870000000003</v>
      </c>
      <c r="AN601" s="219">
        <v>163381.95000000001</v>
      </c>
      <c r="AO601" s="219">
        <v>48866.63</v>
      </c>
      <c r="AP601" s="222"/>
      <c r="AQ601" s="219">
        <v>7735.27</v>
      </c>
      <c r="AR601" s="219">
        <v>2525</v>
      </c>
      <c r="AS601" s="219">
        <v>3640.39</v>
      </c>
      <c r="AT601" s="221">
        <v>894</v>
      </c>
      <c r="AU601" s="222"/>
      <c r="AV601" s="222"/>
      <c r="AW601" s="222"/>
      <c r="AX601" s="222"/>
      <c r="AY601" s="222"/>
      <c r="AZ601" s="222"/>
      <c r="BA601" s="219">
        <v>59024.31</v>
      </c>
      <c r="BB601" s="219">
        <v>324986.78999999998</v>
      </c>
      <c r="BC601" s="219">
        <v>196556.79</v>
      </c>
      <c r="BD601" s="219">
        <v>128430</v>
      </c>
      <c r="BE601" s="222"/>
      <c r="BF601" s="222"/>
      <c r="BG601" s="219">
        <v>-12384.21</v>
      </c>
      <c r="BH601" s="219">
        <v>59318.77</v>
      </c>
      <c r="BI601" s="219">
        <v>8853</v>
      </c>
      <c r="BJ601" s="219">
        <v>31873.77</v>
      </c>
      <c r="BK601" s="219">
        <v>18592</v>
      </c>
      <c r="BL601" s="180">
        <v>229024.31</v>
      </c>
      <c r="BM601" s="180">
        <v>59024.31</v>
      </c>
      <c r="BN601" s="181"/>
      <c r="BO601" s="181"/>
      <c r="BP601" s="180">
        <v>170000</v>
      </c>
      <c r="BQ601" s="181"/>
      <c r="BR601" s="181"/>
    </row>
    <row r="602" spans="1:70" ht="11.25" hidden="1" customHeight="1" outlineLevel="3" x14ac:dyDescent="0.2">
      <c r="A602" s="223" t="s">
        <v>1150</v>
      </c>
      <c r="B602" s="222"/>
      <c r="C602" s="222"/>
      <c r="D602" s="221">
        <v>-490.93</v>
      </c>
      <c r="E602" s="222"/>
      <c r="F602" s="181"/>
      <c r="G602" s="181"/>
      <c r="H602" s="181"/>
      <c r="I602" s="181"/>
      <c r="J602" s="181"/>
      <c r="K602" s="181"/>
      <c r="L602" s="181"/>
      <c r="M602" s="181"/>
      <c r="N602" s="222"/>
      <c r="O602" s="222"/>
      <c r="P602" s="222"/>
      <c r="Q602" s="222"/>
      <c r="R602" s="222"/>
      <c r="S602" s="222"/>
      <c r="T602" s="222"/>
      <c r="U602" s="222"/>
      <c r="V602" s="222"/>
      <c r="W602" s="222"/>
      <c r="X602" s="222"/>
      <c r="Y602" s="222"/>
      <c r="Z602" s="222"/>
      <c r="AA602" s="222"/>
      <c r="AB602" s="222"/>
      <c r="AC602" s="222"/>
      <c r="AD602" s="222"/>
      <c r="AE602" s="222"/>
      <c r="AF602" s="222"/>
      <c r="AG602" s="222"/>
      <c r="AH602" s="222"/>
      <c r="AI602" s="222"/>
      <c r="AJ602" s="222"/>
      <c r="AK602" s="222"/>
      <c r="AL602" s="222"/>
      <c r="AM602" s="222"/>
      <c r="AN602" s="222"/>
      <c r="AO602" s="222"/>
      <c r="AP602" s="222"/>
      <c r="AQ602" s="222"/>
      <c r="AR602" s="222"/>
      <c r="AS602" s="222"/>
      <c r="AT602" s="222"/>
      <c r="AU602" s="222"/>
      <c r="AV602" s="222"/>
      <c r="AW602" s="222"/>
      <c r="AX602" s="222"/>
      <c r="AY602" s="222"/>
      <c r="AZ602" s="222"/>
      <c r="BA602" s="222"/>
      <c r="BB602" s="222"/>
      <c r="BC602" s="222"/>
      <c r="BD602" s="222"/>
      <c r="BE602" s="222"/>
      <c r="BF602" s="222"/>
      <c r="BG602" s="221">
        <v>-490.93</v>
      </c>
      <c r="BH602" s="222"/>
      <c r="BI602" s="222"/>
      <c r="BJ602" s="222"/>
      <c r="BK602" s="222"/>
      <c r="BL602" s="181"/>
      <c r="BM602" s="181"/>
      <c r="BN602" s="181"/>
      <c r="BO602" s="181"/>
      <c r="BP602" s="181"/>
      <c r="BQ602" s="181"/>
      <c r="BR602" s="181"/>
    </row>
    <row r="603" spans="1:70" ht="11.25" hidden="1" customHeight="1" outlineLevel="2" x14ac:dyDescent="0.2">
      <c r="A603" s="214" t="s">
        <v>1151</v>
      </c>
      <c r="B603" s="216">
        <v>1446</v>
      </c>
      <c r="C603" s="216">
        <v>11568</v>
      </c>
      <c r="D603" s="216">
        <v>1397516.83</v>
      </c>
      <c r="E603" s="216">
        <v>9620612.9100000001</v>
      </c>
      <c r="F603" s="175"/>
      <c r="G603" s="174">
        <v>4067133.04</v>
      </c>
      <c r="H603" s="175"/>
      <c r="I603" s="174">
        <v>242313.24</v>
      </c>
      <c r="J603" s="175"/>
      <c r="K603" s="175"/>
      <c r="L603" s="175"/>
      <c r="M603" s="174">
        <v>722051.07</v>
      </c>
      <c r="N603" s="216">
        <v>109384.17</v>
      </c>
      <c r="O603" s="217"/>
      <c r="P603" s="216">
        <v>406713.33</v>
      </c>
      <c r="Q603" s="217"/>
      <c r="R603" s="216">
        <v>740313.4</v>
      </c>
      <c r="S603" s="216">
        <v>160368.21</v>
      </c>
      <c r="T603" s="217"/>
      <c r="U603" s="216">
        <v>23627.25</v>
      </c>
      <c r="V603" s="216">
        <v>1200899.81</v>
      </c>
      <c r="W603" s="216">
        <v>86308.29</v>
      </c>
      <c r="X603" s="217"/>
      <c r="Y603" s="217"/>
      <c r="Z603" s="217"/>
      <c r="AA603" s="216">
        <v>966083.42</v>
      </c>
      <c r="AB603" s="216">
        <v>14243.28</v>
      </c>
      <c r="AC603" s="217"/>
      <c r="AD603" s="216">
        <v>51063.11</v>
      </c>
      <c r="AE603" s="217"/>
      <c r="AF603" s="216">
        <v>84711.29</v>
      </c>
      <c r="AG603" s="216">
        <v>544604</v>
      </c>
      <c r="AH603" s="216">
        <v>140000</v>
      </c>
      <c r="AI603" s="216">
        <v>60796</v>
      </c>
      <c r="AJ603" s="216">
        <v>2117907.75</v>
      </c>
      <c r="AK603" s="216">
        <v>20000</v>
      </c>
      <c r="AL603" s="216">
        <v>15000</v>
      </c>
      <c r="AM603" s="216">
        <v>508951.5</v>
      </c>
      <c r="AN603" s="216">
        <v>187338.99</v>
      </c>
      <c r="AO603" s="216">
        <v>159115.07</v>
      </c>
      <c r="AP603" s="217"/>
      <c r="AQ603" s="217"/>
      <c r="AR603" s="216">
        <v>5050</v>
      </c>
      <c r="AS603" s="216">
        <v>88779.65</v>
      </c>
      <c r="AT603" s="216">
        <v>21158</v>
      </c>
      <c r="AU603" s="216">
        <v>2495.9699999999998</v>
      </c>
      <c r="AV603" s="217"/>
      <c r="AW603" s="217"/>
      <c r="AX603" s="216">
        <v>175220.47</v>
      </c>
      <c r="AY603" s="217"/>
      <c r="AZ603" s="216">
        <v>1287.5</v>
      </c>
      <c r="BA603" s="216">
        <v>933510.6</v>
      </c>
      <c r="BB603" s="216">
        <v>7224243.3899999997</v>
      </c>
      <c r="BC603" s="216">
        <v>5964848.3899999997</v>
      </c>
      <c r="BD603" s="216">
        <v>1352035</v>
      </c>
      <c r="BE603" s="217"/>
      <c r="BF603" s="216">
        <v>-92640</v>
      </c>
      <c r="BG603" s="216">
        <v>1675978.6</v>
      </c>
      <c r="BH603" s="216">
        <v>947782.13</v>
      </c>
      <c r="BI603" s="216">
        <v>143043</v>
      </c>
      <c r="BJ603" s="216">
        <v>508249.13</v>
      </c>
      <c r="BK603" s="216">
        <v>296490</v>
      </c>
      <c r="BL603" s="174">
        <v>4215996.22</v>
      </c>
      <c r="BM603" s="174">
        <v>933510.6</v>
      </c>
      <c r="BN603" s="174">
        <v>82166.67</v>
      </c>
      <c r="BO603" s="175"/>
      <c r="BP603" s="174">
        <v>3200318.95</v>
      </c>
      <c r="BQ603" s="175"/>
      <c r="BR603" s="175"/>
    </row>
    <row r="604" spans="1:70" ht="11.25" hidden="1" customHeight="1" outlineLevel="3" x14ac:dyDescent="0.2">
      <c r="A604" s="223" t="s">
        <v>718</v>
      </c>
      <c r="B604" s="221">
        <v>79</v>
      </c>
      <c r="C604" s="221">
        <v>632</v>
      </c>
      <c r="D604" s="219">
        <v>91571.41</v>
      </c>
      <c r="E604" s="219">
        <v>558510.56000000006</v>
      </c>
      <c r="F604" s="181"/>
      <c r="G604" s="180">
        <v>266375.36</v>
      </c>
      <c r="H604" s="181"/>
      <c r="I604" s="180">
        <v>5057.76</v>
      </c>
      <c r="J604" s="181"/>
      <c r="K604" s="181"/>
      <c r="L604" s="181"/>
      <c r="M604" s="180">
        <v>53275.08</v>
      </c>
      <c r="N604" s="222"/>
      <c r="O604" s="222"/>
      <c r="P604" s="219">
        <v>26637.54</v>
      </c>
      <c r="Q604" s="222"/>
      <c r="R604" s="222"/>
      <c r="S604" s="222"/>
      <c r="T604" s="222"/>
      <c r="U604" s="222"/>
      <c r="V604" s="219">
        <v>47334.9</v>
      </c>
      <c r="W604" s="219">
        <v>5400</v>
      </c>
      <c r="X604" s="222"/>
      <c r="Y604" s="222"/>
      <c r="Z604" s="222"/>
      <c r="AA604" s="219">
        <v>66593.84</v>
      </c>
      <c r="AB604" s="222"/>
      <c r="AC604" s="222"/>
      <c r="AD604" s="222"/>
      <c r="AE604" s="222"/>
      <c r="AF604" s="219">
        <v>53275.08</v>
      </c>
      <c r="AG604" s="219">
        <v>34561</v>
      </c>
      <c r="AH604" s="222"/>
      <c r="AI604" s="222"/>
      <c r="AJ604" s="219">
        <v>87636.99</v>
      </c>
      <c r="AK604" s="219">
        <v>2000</v>
      </c>
      <c r="AL604" s="222"/>
      <c r="AM604" s="219">
        <v>28471.200000000001</v>
      </c>
      <c r="AN604" s="222"/>
      <c r="AO604" s="222"/>
      <c r="AP604" s="222"/>
      <c r="AQ604" s="222"/>
      <c r="AR604" s="222"/>
      <c r="AS604" s="219">
        <v>5450.24</v>
      </c>
      <c r="AT604" s="219">
        <v>1192</v>
      </c>
      <c r="AU604" s="222"/>
      <c r="AV604" s="222"/>
      <c r="AW604" s="222"/>
      <c r="AX604" s="222"/>
      <c r="AY604" s="222"/>
      <c r="AZ604" s="222"/>
      <c r="BA604" s="219">
        <v>50523.55</v>
      </c>
      <c r="BB604" s="219">
        <v>443652.05</v>
      </c>
      <c r="BC604" s="219">
        <v>412547.15</v>
      </c>
      <c r="BD604" s="219">
        <v>31104.9</v>
      </c>
      <c r="BE604" s="222"/>
      <c r="BF604" s="222"/>
      <c r="BG604" s="219">
        <v>118792.93</v>
      </c>
      <c r="BH604" s="219">
        <v>50776.639999999999</v>
      </c>
      <c r="BI604" s="219">
        <v>7579</v>
      </c>
      <c r="BJ604" s="219">
        <v>27282.639999999999</v>
      </c>
      <c r="BK604" s="219">
        <v>15915</v>
      </c>
      <c r="BL604" s="180">
        <v>220523.55</v>
      </c>
      <c r="BM604" s="180">
        <v>50523.55</v>
      </c>
      <c r="BN604" s="181"/>
      <c r="BO604" s="181"/>
      <c r="BP604" s="180">
        <v>170000</v>
      </c>
      <c r="BQ604" s="181"/>
      <c r="BR604" s="181"/>
    </row>
    <row r="605" spans="1:70" ht="11.25" hidden="1" customHeight="1" outlineLevel="3" x14ac:dyDescent="0.2">
      <c r="A605" s="223" t="s">
        <v>719</v>
      </c>
      <c r="B605" s="221">
        <v>79</v>
      </c>
      <c r="C605" s="221">
        <v>632</v>
      </c>
      <c r="D605" s="219">
        <v>66019.25</v>
      </c>
      <c r="E605" s="219">
        <v>364402.5</v>
      </c>
      <c r="F605" s="181"/>
      <c r="G605" s="180">
        <v>206714.56</v>
      </c>
      <c r="H605" s="181"/>
      <c r="I605" s="181"/>
      <c r="J605" s="181"/>
      <c r="K605" s="181"/>
      <c r="L605" s="181"/>
      <c r="M605" s="180">
        <v>41342.92</v>
      </c>
      <c r="N605" s="222"/>
      <c r="O605" s="222"/>
      <c r="P605" s="219">
        <v>20671.46</v>
      </c>
      <c r="Q605" s="222"/>
      <c r="R605" s="222"/>
      <c r="S605" s="222"/>
      <c r="T605" s="222"/>
      <c r="U605" s="222"/>
      <c r="V605" s="219">
        <v>40557.4</v>
      </c>
      <c r="W605" s="219">
        <v>5400</v>
      </c>
      <c r="X605" s="222"/>
      <c r="Y605" s="222"/>
      <c r="Z605" s="222"/>
      <c r="AA605" s="219">
        <v>49716.160000000003</v>
      </c>
      <c r="AB605" s="222"/>
      <c r="AC605" s="222"/>
      <c r="AD605" s="222"/>
      <c r="AE605" s="222"/>
      <c r="AF605" s="222"/>
      <c r="AG605" s="222"/>
      <c r="AH605" s="222"/>
      <c r="AI605" s="222"/>
      <c r="AJ605" s="219">
        <v>55775.83</v>
      </c>
      <c r="AK605" s="222"/>
      <c r="AL605" s="222"/>
      <c r="AM605" s="219">
        <v>15796.23</v>
      </c>
      <c r="AN605" s="222"/>
      <c r="AO605" s="222"/>
      <c r="AP605" s="222"/>
      <c r="AQ605" s="222"/>
      <c r="AR605" s="222"/>
      <c r="AS605" s="219">
        <v>3539.36</v>
      </c>
      <c r="AT605" s="222"/>
      <c r="AU605" s="222"/>
      <c r="AV605" s="222"/>
      <c r="AW605" s="222"/>
      <c r="AX605" s="222"/>
      <c r="AY605" s="222"/>
      <c r="AZ605" s="222"/>
      <c r="BA605" s="219">
        <v>36440.239999999998</v>
      </c>
      <c r="BB605" s="219">
        <v>290468.39</v>
      </c>
      <c r="BC605" s="219">
        <v>290468.39</v>
      </c>
      <c r="BD605" s="222"/>
      <c r="BE605" s="222"/>
      <c r="BF605" s="222"/>
      <c r="BG605" s="219">
        <v>84177.53</v>
      </c>
      <c r="BH605" s="219">
        <v>36622.410000000003</v>
      </c>
      <c r="BI605" s="219">
        <v>5466</v>
      </c>
      <c r="BJ605" s="219">
        <v>19678.41</v>
      </c>
      <c r="BK605" s="219">
        <v>11478</v>
      </c>
      <c r="BL605" s="180">
        <v>206440.24</v>
      </c>
      <c r="BM605" s="180">
        <v>36440.239999999998</v>
      </c>
      <c r="BN605" s="181"/>
      <c r="BO605" s="181"/>
      <c r="BP605" s="180">
        <v>170000</v>
      </c>
      <c r="BQ605" s="181"/>
      <c r="BR605" s="181"/>
    </row>
    <row r="606" spans="1:70" ht="11.25" hidden="1" customHeight="1" outlineLevel="3" x14ac:dyDescent="0.2">
      <c r="A606" s="223" t="s">
        <v>1152</v>
      </c>
      <c r="B606" s="221">
        <v>79</v>
      </c>
      <c r="C606" s="221">
        <v>632</v>
      </c>
      <c r="D606" s="219">
        <v>59805.22</v>
      </c>
      <c r="E606" s="219">
        <v>392473.54</v>
      </c>
      <c r="F606" s="181"/>
      <c r="G606" s="180">
        <v>175314.88</v>
      </c>
      <c r="H606" s="181"/>
      <c r="I606" s="180">
        <v>15699.84</v>
      </c>
      <c r="J606" s="181"/>
      <c r="K606" s="181"/>
      <c r="L606" s="181"/>
      <c r="M606" s="180">
        <v>35062.980000000003</v>
      </c>
      <c r="N606" s="222"/>
      <c r="O606" s="222"/>
      <c r="P606" s="219">
        <v>17531.490000000002</v>
      </c>
      <c r="Q606" s="222"/>
      <c r="R606" s="219">
        <v>49554.84</v>
      </c>
      <c r="S606" s="222"/>
      <c r="T606" s="222"/>
      <c r="U606" s="222"/>
      <c r="V606" s="219">
        <v>34572.089999999997</v>
      </c>
      <c r="W606" s="219">
        <v>4554.26</v>
      </c>
      <c r="X606" s="222"/>
      <c r="Y606" s="222"/>
      <c r="Z606" s="222"/>
      <c r="AA606" s="219">
        <v>33362.160000000003</v>
      </c>
      <c r="AB606" s="222"/>
      <c r="AC606" s="222"/>
      <c r="AD606" s="222"/>
      <c r="AE606" s="222"/>
      <c r="AF606" s="222"/>
      <c r="AG606" s="219">
        <v>26821</v>
      </c>
      <c r="AH606" s="222"/>
      <c r="AI606" s="222"/>
      <c r="AJ606" s="219">
        <v>63582.04</v>
      </c>
      <c r="AK606" s="222"/>
      <c r="AL606" s="219">
        <v>1000</v>
      </c>
      <c r="AM606" s="219">
        <v>18322.62</v>
      </c>
      <c r="AN606" s="222"/>
      <c r="AO606" s="222"/>
      <c r="AP606" s="222"/>
      <c r="AQ606" s="222"/>
      <c r="AR606" s="222"/>
      <c r="AS606" s="219">
        <v>3820.07</v>
      </c>
      <c r="AT606" s="219">
        <v>1192</v>
      </c>
      <c r="AU606" s="222"/>
      <c r="AV606" s="222"/>
      <c r="AW606" s="222"/>
      <c r="AX606" s="222"/>
      <c r="AY606" s="222"/>
      <c r="AZ606" s="222"/>
      <c r="BA606" s="219">
        <v>39247.35</v>
      </c>
      <c r="BB606" s="219">
        <v>303743.28000000003</v>
      </c>
      <c r="BC606" s="219">
        <v>235034.38</v>
      </c>
      <c r="BD606" s="219">
        <v>68708.899999999994</v>
      </c>
      <c r="BE606" s="222"/>
      <c r="BF606" s="222"/>
      <c r="BG606" s="219">
        <v>84953.44</v>
      </c>
      <c r="BH606" s="219">
        <v>39443.49</v>
      </c>
      <c r="BI606" s="219">
        <v>5887</v>
      </c>
      <c r="BJ606" s="219">
        <v>21193.49</v>
      </c>
      <c r="BK606" s="219">
        <v>12363</v>
      </c>
      <c r="BL606" s="180">
        <v>209247.35</v>
      </c>
      <c r="BM606" s="180">
        <v>39247.35</v>
      </c>
      <c r="BN606" s="181"/>
      <c r="BO606" s="181"/>
      <c r="BP606" s="180">
        <v>170000</v>
      </c>
      <c r="BQ606" s="181"/>
      <c r="BR606" s="181"/>
    </row>
    <row r="607" spans="1:70" ht="11.25" hidden="1" customHeight="1" outlineLevel="3" x14ac:dyDescent="0.2">
      <c r="A607" s="223" t="s">
        <v>1153</v>
      </c>
      <c r="B607" s="221">
        <v>65</v>
      </c>
      <c r="C607" s="221">
        <v>520</v>
      </c>
      <c r="D607" s="219">
        <v>71124.740000000005</v>
      </c>
      <c r="E607" s="219">
        <v>344777.23</v>
      </c>
      <c r="F607" s="181"/>
      <c r="G607" s="180">
        <v>170081.6</v>
      </c>
      <c r="H607" s="181"/>
      <c r="I607" s="180">
        <v>3924.96</v>
      </c>
      <c r="J607" s="181"/>
      <c r="K607" s="181"/>
      <c r="L607" s="181"/>
      <c r="M607" s="180">
        <v>34016.32</v>
      </c>
      <c r="N607" s="219">
        <v>49878.17</v>
      </c>
      <c r="O607" s="222"/>
      <c r="P607" s="219">
        <v>17008.150000000001</v>
      </c>
      <c r="Q607" s="222"/>
      <c r="R607" s="222"/>
      <c r="S607" s="222"/>
      <c r="T607" s="222"/>
      <c r="U607" s="222"/>
      <c r="V607" s="219">
        <v>33370.019999999997</v>
      </c>
      <c r="W607" s="219">
        <v>4444.17</v>
      </c>
      <c r="X607" s="222"/>
      <c r="Y607" s="222"/>
      <c r="Z607" s="222"/>
      <c r="AA607" s="219">
        <v>32053.84</v>
      </c>
      <c r="AB607" s="222"/>
      <c r="AC607" s="222"/>
      <c r="AD607" s="222"/>
      <c r="AE607" s="222"/>
      <c r="AF607" s="222"/>
      <c r="AG607" s="222"/>
      <c r="AH607" s="222"/>
      <c r="AI607" s="222"/>
      <c r="AJ607" s="219">
        <v>146506.91</v>
      </c>
      <c r="AK607" s="219">
        <v>2000</v>
      </c>
      <c r="AL607" s="219">
        <v>1000</v>
      </c>
      <c r="AM607" s="219">
        <v>12960</v>
      </c>
      <c r="AN607" s="222"/>
      <c r="AO607" s="219">
        <v>92032.86</v>
      </c>
      <c r="AP607" s="222"/>
      <c r="AQ607" s="222"/>
      <c r="AR607" s="222"/>
      <c r="AS607" s="219">
        <v>2844.33</v>
      </c>
      <c r="AT607" s="219">
        <v>1192</v>
      </c>
      <c r="AU607" s="222"/>
      <c r="AV607" s="222"/>
      <c r="AW607" s="222"/>
      <c r="AX607" s="222"/>
      <c r="AY607" s="222"/>
      <c r="AZ607" s="222"/>
      <c r="BA607" s="219">
        <v>34477.72</v>
      </c>
      <c r="BB607" s="219">
        <v>214084.48000000001</v>
      </c>
      <c r="BC607" s="219">
        <v>214084.48000000001</v>
      </c>
      <c r="BD607" s="222"/>
      <c r="BE607" s="222"/>
      <c r="BF607" s="222"/>
      <c r="BG607" s="219">
        <v>55310.58</v>
      </c>
      <c r="BH607" s="219">
        <v>34649.46</v>
      </c>
      <c r="BI607" s="219">
        <v>5171</v>
      </c>
      <c r="BJ607" s="219">
        <v>18617.46</v>
      </c>
      <c r="BK607" s="219">
        <v>10861</v>
      </c>
      <c r="BL607" s="180">
        <v>204477.72</v>
      </c>
      <c r="BM607" s="180">
        <v>34477.72</v>
      </c>
      <c r="BN607" s="181"/>
      <c r="BO607" s="181"/>
      <c r="BP607" s="180">
        <v>170000</v>
      </c>
      <c r="BQ607" s="181"/>
      <c r="BR607" s="181"/>
    </row>
    <row r="608" spans="1:70" ht="11.25" hidden="1" customHeight="1" outlineLevel="3" x14ac:dyDescent="0.2">
      <c r="A608" s="223" t="s">
        <v>434</v>
      </c>
      <c r="B608" s="221">
        <v>79</v>
      </c>
      <c r="C608" s="221">
        <v>632</v>
      </c>
      <c r="D608" s="219">
        <v>89361.05</v>
      </c>
      <c r="E608" s="219">
        <v>525466.52</v>
      </c>
      <c r="F608" s="181"/>
      <c r="G608" s="180">
        <v>266375.36</v>
      </c>
      <c r="H608" s="181"/>
      <c r="I608" s="180">
        <v>25288.799999999999</v>
      </c>
      <c r="J608" s="181"/>
      <c r="K608" s="181"/>
      <c r="L608" s="181"/>
      <c r="M608" s="180">
        <v>53275.08</v>
      </c>
      <c r="N608" s="222"/>
      <c r="O608" s="222"/>
      <c r="P608" s="219">
        <v>26637.54</v>
      </c>
      <c r="Q608" s="222"/>
      <c r="R608" s="222"/>
      <c r="S608" s="222"/>
      <c r="T608" s="222"/>
      <c r="U608" s="222"/>
      <c r="V608" s="219">
        <v>47334.9</v>
      </c>
      <c r="W608" s="219">
        <v>5400</v>
      </c>
      <c r="X608" s="222"/>
      <c r="Y608" s="222"/>
      <c r="Z608" s="222"/>
      <c r="AA608" s="219">
        <v>66593.84</v>
      </c>
      <c r="AB608" s="222"/>
      <c r="AC608" s="222"/>
      <c r="AD608" s="222"/>
      <c r="AE608" s="222"/>
      <c r="AF608" s="222"/>
      <c r="AG608" s="219">
        <v>34561</v>
      </c>
      <c r="AH608" s="222"/>
      <c r="AI608" s="222"/>
      <c r="AJ608" s="219">
        <v>90150.43</v>
      </c>
      <c r="AK608" s="222"/>
      <c r="AL608" s="219">
        <v>1000</v>
      </c>
      <c r="AM608" s="219">
        <v>30291.99</v>
      </c>
      <c r="AN608" s="222"/>
      <c r="AO608" s="222"/>
      <c r="AP608" s="222"/>
      <c r="AQ608" s="222"/>
      <c r="AR608" s="222"/>
      <c r="AS608" s="219">
        <v>5119.79</v>
      </c>
      <c r="AT608" s="219">
        <v>1192</v>
      </c>
      <c r="AU608" s="222"/>
      <c r="AV608" s="222"/>
      <c r="AW608" s="222"/>
      <c r="AX608" s="222"/>
      <c r="AY608" s="222"/>
      <c r="AZ608" s="222"/>
      <c r="BA608" s="219">
        <v>52546.65</v>
      </c>
      <c r="BB608" s="219">
        <v>417525.73</v>
      </c>
      <c r="BC608" s="219">
        <v>386420.83</v>
      </c>
      <c r="BD608" s="219">
        <v>31104.9</v>
      </c>
      <c r="BE608" s="222"/>
      <c r="BF608" s="222"/>
      <c r="BG608" s="219">
        <v>107151.41</v>
      </c>
      <c r="BH608" s="219">
        <v>52810.39</v>
      </c>
      <c r="BI608" s="219">
        <v>7883</v>
      </c>
      <c r="BJ608" s="219">
        <v>28374.39</v>
      </c>
      <c r="BK608" s="219">
        <v>16553</v>
      </c>
      <c r="BL608" s="180">
        <v>222546.65</v>
      </c>
      <c r="BM608" s="180">
        <v>52546.65</v>
      </c>
      <c r="BN608" s="181"/>
      <c r="BO608" s="181"/>
      <c r="BP608" s="180">
        <v>170000</v>
      </c>
      <c r="BQ608" s="181"/>
      <c r="BR608" s="181"/>
    </row>
    <row r="609" spans="1:70" ht="11.25" hidden="1" customHeight="1" outlineLevel="3" x14ac:dyDescent="0.2">
      <c r="A609" s="223" t="s">
        <v>720</v>
      </c>
      <c r="B609" s="221">
        <v>79</v>
      </c>
      <c r="C609" s="221">
        <v>632</v>
      </c>
      <c r="D609" s="219">
        <v>63352.28</v>
      </c>
      <c r="E609" s="219">
        <v>494341.85</v>
      </c>
      <c r="F609" s="181"/>
      <c r="G609" s="180">
        <v>192194.88</v>
      </c>
      <c r="H609" s="181"/>
      <c r="I609" s="180">
        <v>25288.799999999999</v>
      </c>
      <c r="J609" s="181"/>
      <c r="K609" s="181"/>
      <c r="L609" s="181"/>
      <c r="M609" s="180">
        <v>38438.99</v>
      </c>
      <c r="N609" s="222"/>
      <c r="O609" s="222"/>
      <c r="P609" s="219">
        <v>19219.490000000002</v>
      </c>
      <c r="Q609" s="222"/>
      <c r="R609" s="219">
        <v>89475.839999999997</v>
      </c>
      <c r="S609" s="219">
        <v>19883.52</v>
      </c>
      <c r="T609" s="222"/>
      <c r="U609" s="222"/>
      <c r="V609" s="219">
        <v>30059.29</v>
      </c>
      <c r="W609" s="219">
        <v>3915</v>
      </c>
      <c r="X609" s="222"/>
      <c r="Y609" s="222"/>
      <c r="Z609" s="222"/>
      <c r="AA609" s="219">
        <v>41305.040000000001</v>
      </c>
      <c r="AB609" s="222"/>
      <c r="AC609" s="222"/>
      <c r="AD609" s="222"/>
      <c r="AE609" s="222"/>
      <c r="AF609" s="222"/>
      <c r="AG609" s="219">
        <v>34561</v>
      </c>
      <c r="AH609" s="222"/>
      <c r="AI609" s="222"/>
      <c r="AJ609" s="219">
        <v>190632.86</v>
      </c>
      <c r="AK609" s="222"/>
      <c r="AL609" s="219">
        <v>1000</v>
      </c>
      <c r="AM609" s="219">
        <v>27490.76</v>
      </c>
      <c r="AN609" s="219">
        <v>104354.24000000001</v>
      </c>
      <c r="AO609" s="222"/>
      <c r="AP609" s="222"/>
      <c r="AQ609" s="222"/>
      <c r="AR609" s="219">
        <v>2525</v>
      </c>
      <c r="AS609" s="219">
        <v>4636.68</v>
      </c>
      <c r="AT609" s="219">
        <v>1192</v>
      </c>
      <c r="AU609" s="222"/>
      <c r="AV609" s="222"/>
      <c r="AW609" s="222"/>
      <c r="AX609" s="222"/>
      <c r="AY609" s="222"/>
      <c r="AZ609" s="222"/>
      <c r="BA609" s="219">
        <v>49434.18</v>
      </c>
      <c r="BB609" s="219">
        <v>288389.11</v>
      </c>
      <c r="BC609" s="219">
        <v>196400.44</v>
      </c>
      <c r="BD609" s="219">
        <v>91988.67</v>
      </c>
      <c r="BE609" s="222"/>
      <c r="BF609" s="222"/>
      <c r="BG609" s="219">
        <v>78672.160000000003</v>
      </c>
      <c r="BH609" s="219">
        <v>52724.29</v>
      </c>
      <c r="BI609" s="219">
        <v>7416</v>
      </c>
      <c r="BJ609" s="219">
        <v>28615.29</v>
      </c>
      <c r="BK609" s="219">
        <v>16693</v>
      </c>
      <c r="BL609" s="180">
        <v>219434.18</v>
      </c>
      <c r="BM609" s="180">
        <v>49434.18</v>
      </c>
      <c r="BN609" s="181"/>
      <c r="BO609" s="181"/>
      <c r="BP609" s="180">
        <v>170000</v>
      </c>
      <c r="BQ609" s="181"/>
      <c r="BR609" s="181"/>
    </row>
    <row r="610" spans="1:70" ht="11.25" hidden="1" customHeight="1" outlineLevel="3" x14ac:dyDescent="0.2">
      <c r="A610" s="223" t="s">
        <v>721</v>
      </c>
      <c r="B610" s="221">
        <v>79</v>
      </c>
      <c r="C610" s="221">
        <v>632</v>
      </c>
      <c r="D610" s="219">
        <v>77434.460000000006</v>
      </c>
      <c r="E610" s="219">
        <v>510867.25</v>
      </c>
      <c r="F610" s="181"/>
      <c r="G610" s="180">
        <v>157181.04</v>
      </c>
      <c r="H610" s="181"/>
      <c r="I610" s="181"/>
      <c r="J610" s="181"/>
      <c r="K610" s="181"/>
      <c r="L610" s="181"/>
      <c r="M610" s="180">
        <v>31436.21</v>
      </c>
      <c r="N610" s="222"/>
      <c r="O610" s="222"/>
      <c r="P610" s="219">
        <v>15718.11</v>
      </c>
      <c r="Q610" s="222"/>
      <c r="R610" s="219">
        <v>75607.199999999997</v>
      </c>
      <c r="S610" s="219">
        <v>23627.25</v>
      </c>
      <c r="T610" s="222"/>
      <c r="U610" s="219">
        <v>23627.25</v>
      </c>
      <c r="V610" s="219">
        <v>18138.7</v>
      </c>
      <c r="W610" s="219">
        <v>3606.02</v>
      </c>
      <c r="X610" s="222"/>
      <c r="Y610" s="222"/>
      <c r="Z610" s="222"/>
      <c r="AA610" s="219">
        <v>39295.26</v>
      </c>
      <c r="AB610" s="222"/>
      <c r="AC610" s="222"/>
      <c r="AD610" s="222"/>
      <c r="AE610" s="222"/>
      <c r="AF610" s="219">
        <v>31436.21</v>
      </c>
      <c r="AG610" s="219">
        <v>30398</v>
      </c>
      <c r="AH610" s="222"/>
      <c r="AI610" s="219">
        <v>60796</v>
      </c>
      <c r="AJ610" s="219">
        <v>69642.22</v>
      </c>
      <c r="AK610" s="219">
        <v>2000</v>
      </c>
      <c r="AL610" s="222"/>
      <c r="AM610" s="219">
        <v>20677.16</v>
      </c>
      <c r="AN610" s="222"/>
      <c r="AO610" s="222"/>
      <c r="AP610" s="222"/>
      <c r="AQ610" s="222"/>
      <c r="AR610" s="222"/>
      <c r="AS610" s="219">
        <v>3909.55</v>
      </c>
      <c r="AT610" s="219">
        <v>1192</v>
      </c>
      <c r="AU610" s="222"/>
      <c r="AV610" s="222"/>
      <c r="AW610" s="222"/>
      <c r="AX610" s="222"/>
      <c r="AY610" s="222"/>
      <c r="AZ610" s="222"/>
      <c r="BA610" s="219">
        <v>41863.51</v>
      </c>
      <c r="BB610" s="219">
        <v>485634.58</v>
      </c>
      <c r="BC610" s="219">
        <v>458276.38</v>
      </c>
      <c r="BD610" s="219">
        <v>27358.2</v>
      </c>
      <c r="BE610" s="222"/>
      <c r="BF610" s="222"/>
      <c r="BG610" s="219">
        <v>33024.910000000003</v>
      </c>
      <c r="BH610" s="219">
        <v>42985.29</v>
      </c>
      <c r="BI610" s="219">
        <v>7192</v>
      </c>
      <c r="BJ610" s="219">
        <v>22606.29</v>
      </c>
      <c r="BK610" s="219">
        <v>13187</v>
      </c>
      <c r="BL610" s="180">
        <v>211863.51</v>
      </c>
      <c r="BM610" s="180">
        <v>41863.51</v>
      </c>
      <c r="BN610" s="181"/>
      <c r="BO610" s="181"/>
      <c r="BP610" s="180">
        <v>170000</v>
      </c>
      <c r="BQ610" s="181"/>
      <c r="BR610" s="181"/>
    </row>
    <row r="611" spans="1:70" ht="11.25" hidden="1" customHeight="1" outlineLevel="3" x14ac:dyDescent="0.2">
      <c r="A611" s="223" t="s">
        <v>722</v>
      </c>
      <c r="B611" s="221">
        <v>79</v>
      </c>
      <c r="C611" s="221">
        <v>632</v>
      </c>
      <c r="D611" s="219">
        <v>104782.3</v>
      </c>
      <c r="E611" s="219">
        <v>578016.03</v>
      </c>
      <c r="F611" s="181"/>
      <c r="G611" s="180">
        <v>229178.88</v>
      </c>
      <c r="H611" s="181"/>
      <c r="I611" s="180">
        <v>11854.08</v>
      </c>
      <c r="J611" s="181"/>
      <c r="K611" s="181"/>
      <c r="L611" s="181"/>
      <c r="M611" s="180">
        <v>68753.67</v>
      </c>
      <c r="N611" s="222"/>
      <c r="O611" s="222"/>
      <c r="P611" s="219">
        <v>22917.89</v>
      </c>
      <c r="Q611" s="222"/>
      <c r="R611" s="219">
        <v>90994.72</v>
      </c>
      <c r="S611" s="219">
        <v>28435.85</v>
      </c>
      <c r="T611" s="222"/>
      <c r="U611" s="222"/>
      <c r="V611" s="219">
        <v>25209.68</v>
      </c>
      <c r="W611" s="219">
        <v>3863.38</v>
      </c>
      <c r="X611" s="222"/>
      <c r="Y611" s="222"/>
      <c r="Z611" s="222"/>
      <c r="AA611" s="219">
        <v>56306.879999999997</v>
      </c>
      <c r="AB611" s="222"/>
      <c r="AC611" s="222"/>
      <c r="AD611" s="222"/>
      <c r="AE611" s="222"/>
      <c r="AF611" s="222"/>
      <c r="AG611" s="219">
        <v>40501</v>
      </c>
      <c r="AH611" s="222"/>
      <c r="AI611" s="222"/>
      <c r="AJ611" s="219">
        <v>131273.13</v>
      </c>
      <c r="AK611" s="222"/>
      <c r="AL611" s="219">
        <v>1000</v>
      </c>
      <c r="AM611" s="219">
        <v>34938.300000000003</v>
      </c>
      <c r="AN611" s="222"/>
      <c r="AO611" s="222"/>
      <c r="AP611" s="222"/>
      <c r="AQ611" s="222"/>
      <c r="AR611" s="222"/>
      <c r="AS611" s="219">
        <v>5258.73</v>
      </c>
      <c r="AT611" s="219">
        <v>1192</v>
      </c>
      <c r="AU611" s="222"/>
      <c r="AV611" s="222"/>
      <c r="AW611" s="222"/>
      <c r="AX611" s="219">
        <v>31082.5</v>
      </c>
      <c r="AY611" s="222"/>
      <c r="AZ611" s="222"/>
      <c r="BA611" s="219">
        <v>57801.599999999999</v>
      </c>
      <c r="BB611" s="219">
        <v>426424.39</v>
      </c>
      <c r="BC611" s="219">
        <v>288993.49</v>
      </c>
      <c r="BD611" s="219">
        <v>137430.9</v>
      </c>
      <c r="BE611" s="222"/>
      <c r="BF611" s="222"/>
      <c r="BG611" s="219">
        <v>125100.81</v>
      </c>
      <c r="BH611" s="219">
        <v>58091.37</v>
      </c>
      <c r="BI611" s="219">
        <v>8671</v>
      </c>
      <c r="BJ611" s="219">
        <v>31212.37</v>
      </c>
      <c r="BK611" s="219">
        <v>18208</v>
      </c>
      <c r="BL611" s="180">
        <v>227801.60000000001</v>
      </c>
      <c r="BM611" s="180">
        <v>57801.599999999999</v>
      </c>
      <c r="BN611" s="181"/>
      <c r="BO611" s="181"/>
      <c r="BP611" s="180">
        <v>170000</v>
      </c>
      <c r="BQ611" s="181"/>
      <c r="BR611" s="181"/>
    </row>
    <row r="612" spans="1:70" ht="11.25" hidden="1" customHeight="1" outlineLevel="3" x14ac:dyDescent="0.2">
      <c r="A612" s="223" t="s">
        <v>723</v>
      </c>
      <c r="B612" s="221">
        <v>79</v>
      </c>
      <c r="C612" s="221">
        <v>632</v>
      </c>
      <c r="D612" s="219">
        <v>120428.14</v>
      </c>
      <c r="E612" s="219">
        <v>716463.39</v>
      </c>
      <c r="F612" s="181"/>
      <c r="G612" s="180">
        <v>259631.68</v>
      </c>
      <c r="H612" s="181"/>
      <c r="I612" s="180">
        <v>20231.04</v>
      </c>
      <c r="J612" s="181"/>
      <c r="K612" s="181"/>
      <c r="L612" s="181"/>
      <c r="M612" s="180">
        <v>25963.16</v>
      </c>
      <c r="N612" s="222"/>
      <c r="O612" s="222"/>
      <c r="P612" s="219">
        <v>25963.16</v>
      </c>
      <c r="Q612" s="222"/>
      <c r="R612" s="219">
        <v>14589.46</v>
      </c>
      <c r="S612" s="222"/>
      <c r="T612" s="222"/>
      <c r="U612" s="222"/>
      <c r="V612" s="219">
        <v>215130.82</v>
      </c>
      <c r="W612" s="219">
        <v>5265</v>
      </c>
      <c r="X612" s="222"/>
      <c r="Y612" s="222"/>
      <c r="Z612" s="222"/>
      <c r="AA612" s="219">
        <v>64064.959999999999</v>
      </c>
      <c r="AB612" s="222"/>
      <c r="AC612" s="222"/>
      <c r="AD612" s="219">
        <v>51063.11</v>
      </c>
      <c r="AE612" s="222"/>
      <c r="AF612" s="222"/>
      <c r="AG612" s="219">
        <v>34561</v>
      </c>
      <c r="AH612" s="222"/>
      <c r="AI612" s="222"/>
      <c r="AJ612" s="219">
        <v>124696.69</v>
      </c>
      <c r="AK612" s="219">
        <v>4000</v>
      </c>
      <c r="AL612" s="219">
        <v>2000</v>
      </c>
      <c r="AM612" s="219">
        <v>39265.040000000001</v>
      </c>
      <c r="AN612" s="222"/>
      <c r="AO612" s="222"/>
      <c r="AP612" s="222"/>
      <c r="AQ612" s="222"/>
      <c r="AR612" s="222"/>
      <c r="AS612" s="219">
        <v>6593.31</v>
      </c>
      <c r="AT612" s="219">
        <v>1192</v>
      </c>
      <c r="AU612" s="222"/>
      <c r="AV612" s="222"/>
      <c r="AW612" s="222"/>
      <c r="AX612" s="222"/>
      <c r="AY612" s="222"/>
      <c r="AZ612" s="222"/>
      <c r="BA612" s="219">
        <v>71646.34</v>
      </c>
      <c r="BB612" s="219">
        <v>575342.66</v>
      </c>
      <c r="BC612" s="219">
        <v>486037.76000000001</v>
      </c>
      <c r="BD612" s="219">
        <v>89304.9</v>
      </c>
      <c r="BE612" s="222"/>
      <c r="BF612" s="222"/>
      <c r="BG612" s="219">
        <v>136852.18</v>
      </c>
      <c r="BH612" s="219">
        <v>72004.62</v>
      </c>
      <c r="BI612" s="219">
        <v>10747</v>
      </c>
      <c r="BJ612" s="219">
        <v>38688.620000000003</v>
      </c>
      <c r="BK612" s="219">
        <v>22569</v>
      </c>
      <c r="BL612" s="180">
        <v>323813.01</v>
      </c>
      <c r="BM612" s="180">
        <v>71646.34</v>
      </c>
      <c r="BN612" s="180">
        <v>82166.67</v>
      </c>
      <c r="BO612" s="181"/>
      <c r="BP612" s="180">
        <v>170000</v>
      </c>
      <c r="BQ612" s="181"/>
      <c r="BR612" s="181"/>
    </row>
    <row r="613" spans="1:70" ht="11.25" hidden="1" customHeight="1" outlineLevel="3" x14ac:dyDescent="0.2">
      <c r="A613" s="223" t="s">
        <v>724</v>
      </c>
      <c r="B613" s="221">
        <v>79</v>
      </c>
      <c r="C613" s="221">
        <v>632</v>
      </c>
      <c r="D613" s="219">
        <v>90255.98</v>
      </c>
      <c r="E613" s="219">
        <v>571075.37</v>
      </c>
      <c r="F613" s="181"/>
      <c r="G613" s="180">
        <v>234288.72</v>
      </c>
      <c r="H613" s="181"/>
      <c r="I613" s="180">
        <v>17794.080000000002</v>
      </c>
      <c r="J613" s="181"/>
      <c r="K613" s="181"/>
      <c r="L613" s="181"/>
      <c r="M613" s="180">
        <v>23428.880000000001</v>
      </c>
      <c r="N613" s="222"/>
      <c r="O613" s="222"/>
      <c r="P613" s="219">
        <v>23428.880000000001</v>
      </c>
      <c r="Q613" s="222"/>
      <c r="R613" s="222"/>
      <c r="S613" s="222"/>
      <c r="T613" s="222"/>
      <c r="U613" s="222"/>
      <c r="V613" s="219">
        <v>180730.31</v>
      </c>
      <c r="W613" s="219">
        <v>5400</v>
      </c>
      <c r="X613" s="222"/>
      <c r="Y613" s="222"/>
      <c r="Z613" s="222"/>
      <c r="AA613" s="219">
        <v>55606.5</v>
      </c>
      <c r="AB613" s="222"/>
      <c r="AC613" s="222"/>
      <c r="AD613" s="222"/>
      <c r="AE613" s="222"/>
      <c r="AF613" s="222"/>
      <c r="AG613" s="219">
        <v>30398</v>
      </c>
      <c r="AH613" s="222"/>
      <c r="AI613" s="222"/>
      <c r="AJ613" s="219">
        <v>135664.9</v>
      </c>
      <c r="AK613" s="222"/>
      <c r="AL613" s="219">
        <v>1000</v>
      </c>
      <c r="AM613" s="219">
        <v>34396.78</v>
      </c>
      <c r="AN613" s="222"/>
      <c r="AO613" s="222"/>
      <c r="AP613" s="222"/>
      <c r="AQ613" s="222"/>
      <c r="AR613" s="222"/>
      <c r="AS613" s="219">
        <v>5651.44</v>
      </c>
      <c r="AT613" s="219">
        <v>1192</v>
      </c>
      <c r="AU613" s="222"/>
      <c r="AV613" s="222"/>
      <c r="AW613" s="222"/>
      <c r="AX613" s="219">
        <v>36317.14</v>
      </c>
      <c r="AY613" s="222"/>
      <c r="AZ613" s="222"/>
      <c r="BA613" s="219">
        <v>57107.54</v>
      </c>
      <c r="BB613" s="219">
        <v>416179.51</v>
      </c>
      <c r="BC613" s="219">
        <v>388821.31</v>
      </c>
      <c r="BD613" s="219">
        <v>27358.2</v>
      </c>
      <c r="BE613" s="222"/>
      <c r="BF613" s="222"/>
      <c r="BG613" s="219">
        <v>109486.94</v>
      </c>
      <c r="BH613" s="219">
        <v>57392.95</v>
      </c>
      <c r="BI613" s="219">
        <v>8566</v>
      </c>
      <c r="BJ613" s="219">
        <v>30837.95</v>
      </c>
      <c r="BK613" s="219">
        <v>17989</v>
      </c>
      <c r="BL613" s="180">
        <v>227107.54</v>
      </c>
      <c r="BM613" s="180">
        <v>57107.54</v>
      </c>
      <c r="BN613" s="181"/>
      <c r="BO613" s="181"/>
      <c r="BP613" s="180">
        <v>170000</v>
      </c>
      <c r="BQ613" s="181"/>
      <c r="BR613" s="181"/>
    </row>
    <row r="614" spans="1:70" ht="11.25" hidden="1" customHeight="1" outlineLevel="3" x14ac:dyDescent="0.2">
      <c r="A614" s="223" t="s">
        <v>1154</v>
      </c>
      <c r="B614" s="221">
        <v>44</v>
      </c>
      <c r="C614" s="221">
        <v>352</v>
      </c>
      <c r="D614" s="222"/>
      <c r="E614" s="219">
        <v>366567.24</v>
      </c>
      <c r="F614" s="181"/>
      <c r="G614" s="180">
        <v>130489.92</v>
      </c>
      <c r="H614" s="181"/>
      <c r="I614" s="180">
        <v>4448.5200000000004</v>
      </c>
      <c r="J614" s="181"/>
      <c r="K614" s="181"/>
      <c r="L614" s="181"/>
      <c r="M614" s="180">
        <v>13048.99</v>
      </c>
      <c r="N614" s="222"/>
      <c r="O614" s="222"/>
      <c r="P614" s="219">
        <v>13048.99</v>
      </c>
      <c r="Q614" s="222"/>
      <c r="R614" s="222"/>
      <c r="S614" s="222"/>
      <c r="T614" s="222"/>
      <c r="U614" s="222"/>
      <c r="V614" s="219">
        <v>100659.92</v>
      </c>
      <c r="W614" s="219">
        <v>2989.84</v>
      </c>
      <c r="X614" s="222"/>
      <c r="Y614" s="222"/>
      <c r="Z614" s="222"/>
      <c r="AA614" s="219">
        <v>31881.06</v>
      </c>
      <c r="AB614" s="222"/>
      <c r="AC614" s="222"/>
      <c r="AD614" s="222"/>
      <c r="AE614" s="222"/>
      <c r="AF614" s="222"/>
      <c r="AG614" s="222"/>
      <c r="AH614" s="219">
        <v>70000</v>
      </c>
      <c r="AI614" s="222"/>
      <c r="AJ614" s="219">
        <v>109500.83</v>
      </c>
      <c r="AK614" s="222"/>
      <c r="AL614" s="219">
        <v>2000</v>
      </c>
      <c r="AM614" s="219">
        <v>12914.22</v>
      </c>
      <c r="AN614" s="222"/>
      <c r="AO614" s="219">
        <v>61070.21</v>
      </c>
      <c r="AP614" s="222"/>
      <c r="AQ614" s="222"/>
      <c r="AR614" s="222"/>
      <c r="AS614" s="219">
        <v>2965.67</v>
      </c>
      <c r="AT614" s="221">
        <v>894</v>
      </c>
      <c r="AU614" s="222"/>
      <c r="AV614" s="222"/>
      <c r="AW614" s="222"/>
      <c r="AX614" s="222"/>
      <c r="AY614" s="222"/>
      <c r="AZ614" s="222"/>
      <c r="BA614" s="219">
        <v>29656.73</v>
      </c>
      <c r="BB614" s="219">
        <v>199749.64</v>
      </c>
      <c r="BC614" s="219">
        <v>129749.64</v>
      </c>
      <c r="BD614" s="219">
        <v>70000</v>
      </c>
      <c r="BE614" s="222"/>
      <c r="BF614" s="222"/>
      <c r="BG614" s="219">
        <v>57316.77</v>
      </c>
      <c r="BH614" s="219">
        <v>30854.5</v>
      </c>
      <c r="BI614" s="219">
        <v>5498</v>
      </c>
      <c r="BJ614" s="219">
        <v>16014.5</v>
      </c>
      <c r="BK614" s="219">
        <v>9342</v>
      </c>
      <c r="BL614" s="180">
        <v>157156.73000000001</v>
      </c>
      <c r="BM614" s="180">
        <v>29656.73</v>
      </c>
      <c r="BN614" s="181"/>
      <c r="BO614" s="181"/>
      <c r="BP614" s="180">
        <v>127500</v>
      </c>
      <c r="BQ614" s="181"/>
      <c r="BR614" s="181"/>
    </row>
    <row r="615" spans="1:70" ht="11.25" hidden="1" customHeight="1" outlineLevel="3" x14ac:dyDescent="0.2">
      <c r="A615" s="223" t="s">
        <v>725</v>
      </c>
      <c r="B615" s="221">
        <v>75</v>
      </c>
      <c r="C615" s="221">
        <v>600</v>
      </c>
      <c r="D615" s="219">
        <v>80381.990000000005</v>
      </c>
      <c r="E615" s="219">
        <v>532996.77</v>
      </c>
      <c r="F615" s="181"/>
      <c r="G615" s="180">
        <v>178707.52</v>
      </c>
      <c r="H615" s="181"/>
      <c r="I615" s="180">
        <v>5057.76</v>
      </c>
      <c r="J615" s="181"/>
      <c r="K615" s="181"/>
      <c r="L615" s="181"/>
      <c r="M615" s="180">
        <v>17870.75</v>
      </c>
      <c r="N615" s="219">
        <v>20128.84</v>
      </c>
      <c r="O615" s="222"/>
      <c r="P615" s="219">
        <v>17870.75</v>
      </c>
      <c r="Q615" s="222"/>
      <c r="R615" s="219">
        <v>90579.78</v>
      </c>
      <c r="S615" s="219">
        <v>20128.84</v>
      </c>
      <c r="T615" s="222"/>
      <c r="U615" s="222"/>
      <c r="V615" s="219">
        <v>30612.61</v>
      </c>
      <c r="W615" s="219">
        <v>3645</v>
      </c>
      <c r="X615" s="222"/>
      <c r="Y615" s="222"/>
      <c r="Z615" s="222"/>
      <c r="AA615" s="219">
        <v>43833.919999999998</v>
      </c>
      <c r="AB615" s="222"/>
      <c r="AC615" s="222"/>
      <c r="AD615" s="222"/>
      <c r="AE615" s="222"/>
      <c r="AF615" s="222"/>
      <c r="AG615" s="219">
        <v>34561</v>
      </c>
      <c r="AH615" s="219">
        <v>70000</v>
      </c>
      <c r="AI615" s="222"/>
      <c r="AJ615" s="219">
        <v>81365.179999999993</v>
      </c>
      <c r="AK615" s="219">
        <v>4000</v>
      </c>
      <c r="AL615" s="219">
        <v>1000</v>
      </c>
      <c r="AM615" s="219">
        <v>24669.71</v>
      </c>
      <c r="AN615" s="222"/>
      <c r="AO615" s="222"/>
      <c r="AP615" s="222"/>
      <c r="AQ615" s="222"/>
      <c r="AR615" s="222"/>
      <c r="AS615" s="219">
        <v>4203.79</v>
      </c>
      <c r="AT615" s="219">
        <v>1192</v>
      </c>
      <c r="AU615" s="222"/>
      <c r="AV615" s="222"/>
      <c r="AW615" s="222"/>
      <c r="AX615" s="222"/>
      <c r="AY615" s="222"/>
      <c r="AZ615" s="222"/>
      <c r="BA615" s="219">
        <v>46299.68</v>
      </c>
      <c r="BB615" s="219">
        <v>435222.62</v>
      </c>
      <c r="BC615" s="219">
        <v>311477.71999999997</v>
      </c>
      <c r="BD615" s="219">
        <v>216384.9</v>
      </c>
      <c r="BE615" s="222"/>
      <c r="BF615" s="219">
        <v>-92640</v>
      </c>
      <c r="BG615" s="219">
        <v>96790.96</v>
      </c>
      <c r="BH615" s="219">
        <v>48306.46</v>
      </c>
      <c r="BI615" s="219">
        <v>7995</v>
      </c>
      <c r="BJ615" s="219">
        <v>25459.46</v>
      </c>
      <c r="BK615" s="219">
        <v>14852</v>
      </c>
      <c r="BL615" s="180">
        <v>216299.68</v>
      </c>
      <c r="BM615" s="180">
        <v>46299.68</v>
      </c>
      <c r="BN615" s="181"/>
      <c r="BO615" s="181"/>
      <c r="BP615" s="180">
        <v>170000</v>
      </c>
      <c r="BQ615" s="181"/>
      <c r="BR615" s="181"/>
    </row>
    <row r="616" spans="1:70" ht="11.25" hidden="1" customHeight="1" outlineLevel="3" x14ac:dyDescent="0.2">
      <c r="A616" s="223" t="s">
        <v>1155</v>
      </c>
      <c r="B616" s="222"/>
      <c r="C616" s="222"/>
      <c r="D616" s="219">
        <v>-20179.689999999999</v>
      </c>
      <c r="E616" s="222"/>
      <c r="F616" s="181"/>
      <c r="G616" s="181"/>
      <c r="H616" s="181"/>
      <c r="I616" s="181"/>
      <c r="J616" s="181"/>
      <c r="K616" s="181"/>
      <c r="L616" s="181"/>
      <c r="M616" s="181"/>
      <c r="N616" s="222"/>
      <c r="O616" s="222"/>
      <c r="P616" s="222"/>
      <c r="Q616" s="222"/>
      <c r="R616" s="222"/>
      <c r="S616" s="222"/>
      <c r="T616" s="222"/>
      <c r="U616" s="222"/>
      <c r="V616" s="222"/>
      <c r="W616" s="222"/>
      <c r="X616" s="222"/>
      <c r="Y616" s="222"/>
      <c r="Z616" s="222"/>
      <c r="AA616" s="222"/>
      <c r="AB616" s="222"/>
      <c r="AC616" s="222"/>
      <c r="AD616" s="222"/>
      <c r="AE616" s="222"/>
      <c r="AF616" s="222"/>
      <c r="AG616" s="222"/>
      <c r="AH616" s="222"/>
      <c r="AI616" s="222"/>
      <c r="AJ616" s="222"/>
      <c r="AK616" s="222"/>
      <c r="AL616" s="222"/>
      <c r="AM616" s="222"/>
      <c r="AN616" s="222"/>
      <c r="AO616" s="222"/>
      <c r="AP616" s="222"/>
      <c r="AQ616" s="222"/>
      <c r="AR616" s="222"/>
      <c r="AS616" s="222"/>
      <c r="AT616" s="222"/>
      <c r="AU616" s="222"/>
      <c r="AV616" s="222"/>
      <c r="AW616" s="222"/>
      <c r="AX616" s="222"/>
      <c r="AY616" s="222"/>
      <c r="AZ616" s="222"/>
      <c r="BA616" s="222"/>
      <c r="BB616" s="222"/>
      <c r="BC616" s="222"/>
      <c r="BD616" s="222"/>
      <c r="BE616" s="222"/>
      <c r="BF616" s="222"/>
      <c r="BG616" s="219">
        <v>-20179.689999999999</v>
      </c>
      <c r="BH616" s="222"/>
      <c r="BI616" s="222"/>
      <c r="BJ616" s="222"/>
      <c r="BK616" s="222"/>
      <c r="BL616" s="181"/>
      <c r="BM616" s="181"/>
      <c r="BN616" s="181"/>
      <c r="BO616" s="181"/>
      <c r="BP616" s="181"/>
      <c r="BQ616" s="181"/>
      <c r="BR616" s="181"/>
    </row>
    <row r="617" spans="1:70" ht="11.25" hidden="1" customHeight="1" outlineLevel="3" x14ac:dyDescent="0.2">
      <c r="A617" s="223" t="s">
        <v>726</v>
      </c>
      <c r="B617" s="222"/>
      <c r="C617" s="222"/>
      <c r="D617" s="222"/>
      <c r="E617" s="219">
        <v>14243.28</v>
      </c>
      <c r="F617" s="181"/>
      <c r="G617" s="181"/>
      <c r="H617" s="181"/>
      <c r="I617" s="181"/>
      <c r="J617" s="181"/>
      <c r="K617" s="181"/>
      <c r="L617" s="181"/>
      <c r="M617" s="181"/>
      <c r="N617" s="222"/>
      <c r="O617" s="222"/>
      <c r="P617" s="222"/>
      <c r="Q617" s="222"/>
      <c r="R617" s="222"/>
      <c r="S617" s="222"/>
      <c r="T617" s="222"/>
      <c r="U617" s="222"/>
      <c r="V617" s="222"/>
      <c r="W617" s="222"/>
      <c r="X617" s="222"/>
      <c r="Y617" s="222"/>
      <c r="Z617" s="222"/>
      <c r="AA617" s="222"/>
      <c r="AB617" s="219">
        <v>14243.28</v>
      </c>
      <c r="AC617" s="222"/>
      <c r="AD617" s="222"/>
      <c r="AE617" s="222"/>
      <c r="AF617" s="222"/>
      <c r="AG617" s="222"/>
      <c r="AH617" s="222"/>
      <c r="AI617" s="222"/>
      <c r="AJ617" s="219">
        <v>1424.33</v>
      </c>
      <c r="AK617" s="222"/>
      <c r="AL617" s="222"/>
      <c r="AM617" s="222"/>
      <c r="AN617" s="222"/>
      <c r="AO617" s="222"/>
      <c r="AP617" s="222"/>
      <c r="AQ617" s="222"/>
      <c r="AR617" s="222"/>
      <c r="AS617" s="222"/>
      <c r="AT617" s="222"/>
      <c r="AU617" s="222"/>
      <c r="AV617" s="222"/>
      <c r="AW617" s="222"/>
      <c r="AX617" s="222"/>
      <c r="AY617" s="222"/>
      <c r="AZ617" s="222"/>
      <c r="BA617" s="219">
        <v>1424.33</v>
      </c>
      <c r="BB617" s="219">
        <v>12818.95</v>
      </c>
      <c r="BC617" s="222"/>
      <c r="BD617" s="219">
        <v>12818.95</v>
      </c>
      <c r="BE617" s="222"/>
      <c r="BF617" s="222"/>
      <c r="BG617" s="222"/>
      <c r="BH617" s="219">
        <v>4251.5</v>
      </c>
      <c r="BI617" s="221">
        <v>214</v>
      </c>
      <c r="BJ617" s="219">
        <v>2549.5</v>
      </c>
      <c r="BK617" s="219">
        <v>1488</v>
      </c>
      <c r="BL617" s="180">
        <v>14243.28</v>
      </c>
      <c r="BM617" s="180">
        <v>1424.33</v>
      </c>
      <c r="BN617" s="181"/>
      <c r="BO617" s="181"/>
      <c r="BP617" s="180">
        <v>12818.95</v>
      </c>
      <c r="BQ617" s="181"/>
      <c r="BR617" s="181"/>
    </row>
    <row r="618" spans="1:70" ht="11.25" hidden="1" customHeight="1" outlineLevel="3" x14ac:dyDescent="0.2">
      <c r="A618" s="223" t="s">
        <v>727</v>
      </c>
      <c r="B618" s="221">
        <v>76</v>
      </c>
      <c r="C618" s="221">
        <v>608</v>
      </c>
      <c r="D618" s="219">
        <v>112205.13</v>
      </c>
      <c r="E618" s="219">
        <v>720041.29</v>
      </c>
      <c r="F618" s="181"/>
      <c r="G618" s="180">
        <v>300303.35999999999</v>
      </c>
      <c r="H618" s="181"/>
      <c r="I618" s="180">
        <v>17781.12</v>
      </c>
      <c r="J618" s="181"/>
      <c r="K618" s="181"/>
      <c r="L618" s="181"/>
      <c r="M618" s="180">
        <v>30030.34</v>
      </c>
      <c r="N618" s="219">
        <v>23968.86</v>
      </c>
      <c r="O618" s="222"/>
      <c r="P618" s="219">
        <v>30030.34</v>
      </c>
      <c r="Q618" s="222"/>
      <c r="R618" s="222"/>
      <c r="S618" s="222"/>
      <c r="T618" s="222"/>
      <c r="U618" s="222"/>
      <c r="V618" s="219">
        <v>200152.19</v>
      </c>
      <c r="W618" s="219">
        <v>5161.76</v>
      </c>
      <c r="X618" s="222"/>
      <c r="Y618" s="222"/>
      <c r="Z618" s="222"/>
      <c r="AA618" s="219">
        <v>72112.320000000007</v>
      </c>
      <c r="AB618" s="222"/>
      <c r="AC618" s="222"/>
      <c r="AD618" s="222"/>
      <c r="AE618" s="222"/>
      <c r="AF618" s="222"/>
      <c r="AG618" s="219">
        <v>40501</v>
      </c>
      <c r="AH618" s="222"/>
      <c r="AI618" s="222"/>
      <c r="AJ618" s="219">
        <v>176397.82</v>
      </c>
      <c r="AK618" s="222"/>
      <c r="AL618" s="222"/>
      <c r="AM618" s="219">
        <v>47803.72</v>
      </c>
      <c r="AN618" s="222"/>
      <c r="AO618" s="222"/>
      <c r="AP618" s="222"/>
      <c r="AQ618" s="222"/>
      <c r="AR618" s="222"/>
      <c r="AS618" s="219">
        <v>6881.7</v>
      </c>
      <c r="AT618" s="219">
        <v>1192</v>
      </c>
      <c r="AU618" s="222"/>
      <c r="AV618" s="222"/>
      <c r="AW618" s="222"/>
      <c r="AX618" s="219">
        <v>48516.26</v>
      </c>
      <c r="AY618" s="222"/>
      <c r="AZ618" s="222"/>
      <c r="BA618" s="219">
        <v>72004.14</v>
      </c>
      <c r="BB618" s="219">
        <v>518890.5</v>
      </c>
      <c r="BC618" s="219">
        <v>482439.6</v>
      </c>
      <c r="BD618" s="219">
        <v>36450.9</v>
      </c>
      <c r="BE618" s="222"/>
      <c r="BF618" s="222"/>
      <c r="BG618" s="219">
        <v>136958.1</v>
      </c>
      <c r="BH618" s="219">
        <v>72364.53</v>
      </c>
      <c r="BI618" s="219">
        <v>10801</v>
      </c>
      <c r="BJ618" s="219">
        <v>38882.53</v>
      </c>
      <c r="BK618" s="219">
        <v>22681</v>
      </c>
      <c r="BL618" s="180">
        <v>242004.14</v>
      </c>
      <c r="BM618" s="180">
        <v>72004.14</v>
      </c>
      <c r="BN618" s="181"/>
      <c r="BO618" s="181"/>
      <c r="BP618" s="180">
        <v>170000</v>
      </c>
      <c r="BQ618" s="181"/>
      <c r="BR618" s="181"/>
    </row>
    <row r="619" spans="1:70" ht="11.25" hidden="1" customHeight="1" outlineLevel="3" x14ac:dyDescent="0.2">
      <c r="A619" s="223" t="s">
        <v>728</v>
      </c>
      <c r="B619" s="221">
        <v>79</v>
      </c>
      <c r="C619" s="221">
        <v>632</v>
      </c>
      <c r="D619" s="219">
        <v>92846.38</v>
      </c>
      <c r="E619" s="219">
        <v>592924.27</v>
      </c>
      <c r="F619" s="181"/>
      <c r="G619" s="180">
        <v>225227.51999999999</v>
      </c>
      <c r="H619" s="181"/>
      <c r="I619" s="180">
        <v>23708.16</v>
      </c>
      <c r="J619" s="181"/>
      <c r="K619" s="181"/>
      <c r="L619" s="181"/>
      <c r="M619" s="180">
        <v>67568.27</v>
      </c>
      <c r="N619" s="222"/>
      <c r="O619" s="222"/>
      <c r="P619" s="219">
        <v>22522.76</v>
      </c>
      <c r="Q619" s="222"/>
      <c r="R619" s="219">
        <v>105862.5</v>
      </c>
      <c r="S619" s="219">
        <v>23525</v>
      </c>
      <c r="T619" s="222"/>
      <c r="U619" s="222"/>
      <c r="V619" s="219">
        <v>24775.03</v>
      </c>
      <c r="W619" s="219">
        <v>3914.99</v>
      </c>
      <c r="X619" s="222"/>
      <c r="Y619" s="222"/>
      <c r="Z619" s="222"/>
      <c r="AA619" s="219">
        <v>55319.040000000001</v>
      </c>
      <c r="AB619" s="222"/>
      <c r="AC619" s="222"/>
      <c r="AD619" s="222"/>
      <c r="AE619" s="222"/>
      <c r="AF619" s="222"/>
      <c r="AG619" s="219">
        <v>40501</v>
      </c>
      <c r="AH619" s="222"/>
      <c r="AI619" s="222"/>
      <c r="AJ619" s="219">
        <v>140139.97</v>
      </c>
      <c r="AK619" s="219">
        <v>2000</v>
      </c>
      <c r="AL619" s="219">
        <v>1000</v>
      </c>
      <c r="AM619" s="219">
        <v>36363.19</v>
      </c>
      <c r="AN619" s="222"/>
      <c r="AO619" s="222"/>
      <c r="AP619" s="222"/>
      <c r="AQ619" s="222"/>
      <c r="AR619" s="222"/>
      <c r="AS619" s="219">
        <v>5622.87</v>
      </c>
      <c r="AT619" s="219">
        <v>1192</v>
      </c>
      <c r="AU619" s="222"/>
      <c r="AV619" s="222"/>
      <c r="AW619" s="222"/>
      <c r="AX619" s="219">
        <v>34669.480000000003</v>
      </c>
      <c r="AY619" s="222"/>
      <c r="AZ619" s="222"/>
      <c r="BA619" s="219">
        <v>59292.43</v>
      </c>
      <c r="BB619" s="219">
        <v>427021.21</v>
      </c>
      <c r="BC619" s="219">
        <v>282800.31</v>
      </c>
      <c r="BD619" s="219">
        <v>144220.9</v>
      </c>
      <c r="BE619" s="222"/>
      <c r="BF619" s="222"/>
      <c r="BG619" s="219">
        <v>118609.47</v>
      </c>
      <c r="BH619" s="219">
        <v>59590.04</v>
      </c>
      <c r="BI619" s="219">
        <v>8895</v>
      </c>
      <c r="BJ619" s="219">
        <v>32018.04</v>
      </c>
      <c r="BK619" s="219">
        <v>18677</v>
      </c>
      <c r="BL619" s="180">
        <v>229292.43</v>
      </c>
      <c r="BM619" s="180">
        <v>59292.43</v>
      </c>
      <c r="BN619" s="181"/>
      <c r="BO619" s="181"/>
      <c r="BP619" s="180">
        <v>170000</v>
      </c>
      <c r="BQ619" s="181"/>
      <c r="BR619" s="181"/>
    </row>
    <row r="620" spans="1:70" ht="11.25" hidden="1" customHeight="1" outlineLevel="3" x14ac:dyDescent="0.2">
      <c r="A620" s="223" t="s">
        <v>1156</v>
      </c>
      <c r="B620" s="221">
        <v>68</v>
      </c>
      <c r="C620" s="221">
        <v>544</v>
      </c>
      <c r="D620" s="219">
        <v>46783.63</v>
      </c>
      <c r="E620" s="219">
        <v>395360.72</v>
      </c>
      <c r="F620" s="181"/>
      <c r="G620" s="180">
        <v>201666.24</v>
      </c>
      <c r="H620" s="181"/>
      <c r="I620" s="180">
        <v>8897.0400000000009</v>
      </c>
      <c r="J620" s="181"/>
      <c r="K620" s="181"/>
      <c r="L620" s="181"/>
      <c r="M620" s="180">
        <v>40333.24</v>
      </c>
      <c r="N620" s="222"/>
      <c r="O620" s="222"/>
      <c r="P620" s="219">
        <v>20166.63</v>
      </c>
      <c r="Q620" s="222"/>
      <c r="R620" s="222"/>
      <c r="S620" s="222"/>
      <c r="T620" s="222"/>
      <c r="U620" s="222"/>
      <c r="V620" s="219">
        <v>39566.93</v>
      </c>
      <c r="W620" s="219">
        <v>4657.5</v>
      </c>
      <c r="X620" s="222"/>
      <c r="Y620" s="222"/>
      <c r="Z620" s="222"/>
      <c r="AA620" s="219">
        <v>49675.14</v>
      </c>
      <c r="AB620" s="222"/>
      <c r="AC620" s="222"/>
      <c r="AD620" s="222"/>
      <c r="AE620" s="222"/>
      <c r="AF620" s="222"/>
      <c r="AG620" s="219">
        <v>30398</v>
      </c>
      <c r="AH620" s="222"/>
      <c r="AI620" s="222"/>
      <c r="AJ620" s="219">
        <v>64210.76</v>
      </c>
      <c r="AK620" s="219">
        <v>1000</v>
      </c>
      <c r="AL620" s="222"/>
      <c r="AM620" s="219">
        <v>18582.47</v>
      </c>
      <c r="AN620" s="222"/>
      <c r="AO620" s="222"/>
      <c r="AP620" s="222"/>
      <c r="AQ620" s="222"/>
      <c r="AR620" s="222"/>
      <c r="AS620" s="219">
        <v>3900.22</v>
      </c>
      <c r="AT620" s="219">
        <v>1192</v>
      </c>
      <c r="AU620" s="222"/>
      <c r="AV620" s="222"/>
      <c r="AW620" s="222"/>
      <c r="AX620" s="222"/>
      <c r="AY620" s="222"/>
      <c r="AZ620" s="222"/>
      <c r="BA620" s="219">
        <v>39536.07</v>
      </c>
      <c r="BB620" s="219">
        <v>284796.79999999999</v>
      </c>
      <c r="BC620" s="219">
        <v>257438.6</v>
      </c>
      <c r="BD620" s="219">
        <v>27358.2</v>
      </c>
      <c r="BE620" s="222"/>
      <c r="BF620" s="222"/>
      <c r="BG620" s="219">
        <v>93136.79</v>
      </c>
      <c r="BH620" s="219">
        <v>39733.910000000003</v>
      </c>
      <c r="BI620" s="219">
        <v>5930</v>
      </c>
      <c r="BJ620" s="219">
        <v>21348.91</v>
      </c>
      <c r="BK620" s="219">
        <v>12455</v>
      </c>
      <c r="BL620" s="180">
        <v>209536.07</v>
      </c>
      <c r="BM620" s="180">
        <v>39536.07</v>
      </c>
      <c r="BN620" s="181"/>
      <c r="BO620" s="181"/>
      <c r="BP620" s="180">
        <v>170000</v>
      </c>
      <c r="BQ620" s="181"/>
      <c r="BR620" s="181"/>
    </row>
    <row r="621" spans="1:70" ht="11.25" hidden="1" customHeight="1" outlineLevel="3" x14ac:dyDescent="0.2">
      <c r="A621" s="223" t="s">
        <v>729</v>
      </c>
      <c r="B621" s="221">
        <v>94</v>
      </c>
      <c r="C621" s="221">
        <v>752</v>
      </c>
      <c r="D621" s="219">
        <v>75404.490000000005</v>
      </c>
      <c r="E621" s="219">
        <v>504185.35</v>
      </c>
      <c r="F621" s="181"/>
      <c r="G621" s="180">
        <v>216494.64</v>
      </c>
      <c r="H621" s="181"/>
      <c r="I621" s="180">
        <v>17794.080000000002</v>
      </c>
      <c r="J621" s="181"/>
      <c r="K621" s="181"/>
      <c r="L621" s="181"/>
      <c r="M621" s="180">
        <v>43298.92</v>
      </c>
      <c r="N621" s="222"/>
      <c r="O621" s="222"/>
      <c r="P621" s="219">
        <v>21649.47</v>
      </c>
      <c r="Q621" s="222"/>
      <c r="R621" s="219">
        <v>70014.559999999998</v>
      </c>
      <c r="S621" s="219">
        <v>21879.55</v>
      </c>
      <c r="T621" s="222"/>
      <c r="U621" s="222"/>
      <c r="V621" s="219">
        <v>24983.49</v>
      </c>
      <c r="W621" s="219">
        <v>5031.82</v>
      </c>
      <c r="X621" s="222"/>
      <c r="Y621" s="222"/>
      <c r="Z621" s="222"/>
      <c r="AA621" s="219">
        <v>52640.82</v>
      </c>
      <c r="AB621" s="222"/>
      <c r="AC621" s="222"/>
      <c r="AD621" s="222"/>
      <c r="AE621" s="222"/>
      <c r="AF621" s="222"/>
      <c r="AG621" s="219">
        <v>30398</v>
      </c>
      <c r="AH621" s="222"/>
      <c r="AI621" s="222"/>
      <c r="AJ621" s="219">
        <v>86691.65</v>
      </c>
      <c r="AK621" s="219">
        <v>1000</v>
      </c>
      <c r="AL621" s="219">
        <v>1000</v>
      </c>
      <c r="AM621" s="219">
        <v>28376.68</v>
      </c>
      <c r="AN621" s="222"/>
      <c r="AO621" s="222"/>
      <c r="AP621" s="222"/>
      <c r="AQ621" s="222"/>
      <c r="AR621" s="222"/>
      <c r="AS621" s="219">
        <v>4704.43</v>
      </c>
      <c r="AT621" s="219">
        <v>1192</v>
      </c>
      <c r="AU621" s="222"/>
      <c r="AV621" s="222"/>
      <c r="AW621" s="222"/>
      <c r="AX621" s="222"/>
      <c r="AY621" s="222"/>
      <c r="AZ621" s="222"/>
      <c r="BA621" s="219">
        <v>50418.54</v>
      </c>
      <c r="BB621" s="219">
        <v>432381.37</v>
      </c>
      <c r="BC621" s="219">
        <v>329074.76</v>
      </c>
      <c r="BD621" s="219">
        <v>103306.61</v>
      </c>
      <c r="BE621" s="222"/>
      <c r="BF621" s="222"/>
      <c r="BG621" s="219">
        <v>60516.82</v>
      </c>
      <c r="BH621" s="219">
        <v>50669.85</v>
      </c>
      <c r="BI621" s="219">
        <v>7562</v>
      </c>
      <c r="BJ621" s="219">
        <v>27225.85</v>
      </c>
      <c r="BK621" s="219">
        <v>15882</v>
      </c>
      <c r="BL621" s="180">
        <v>220418.54</v>
      </c>
      <c r="BM621" s="180">
        <v>50418.54</v>
      </c>
      <c r="BN621" s="181"/>
      <c r="BO621" s="181"/>
      <c r="BP621" s="180">
        <v>170000</v>
      </c>
      <c r="BQ621" s="181"/>
      <c r="BR621" s="181"/>
    </row>
    <row r="622" spans="1:70" ht="11.25" hidden="1" customHeight="1" outlineLevel="3" x14ac:dyDescent="0.2">
      <c r="A622" s="223" t="s">
        <v>730</v>
      </c>
      <c r="B622" s="222"/>
      <c r="C622" s="222"/>
      <c r="D622" s="219">
        <v>-2241.0300000000002</v>
      </c>
      <c r="E622" s="222"/>
      <c r="F622" s="181"/>
      <c r="G622" s="181"/>
      <c r="H622" s="181"/>
      <c r="I622" s="181"/>
      <c r="J622" s="181"/>
      <c r="K622" s="181"/>
      <c r="L622" s="181"/>
      <c r="M622" s="181"/>
      <c r="N622" s="222"/>
      <c r="O622" s="222"/>
      <c r="P622" s="222"/>
      <c r="Q622" s="222"/>
      <c r="R622" s="222"/>
      <c r="S622" s="222"/>
      <c r="T622" s="222"/>
      <c r="U622" s="222"/>
      <c r="V622" s="222"/>
      <c r="W622" s="222"/>
      <c r="X622" s="222"/>
      <c r="Y622" s="222"/>
      <c r="Z622" s="222"/>
      <c r="AA622" s="222"/>
      <c r="AB622" s="222"/>
      <c r="AC622" s="222"/>
      <c r="AD622" s="222"/>
      <c r="AE622" s="222"/>
      <c r="AF622" s="222"/>
      <c r="AG622" s="222"/>
      <c r="AH622" s="222"/>
      <c r="AI622" s="222"/>
      <c r="AJ622" s="222"/>
      <c r="AK622" s="222"/>
      <c r="AL622" s="222"/>
      <c r="AM622" s="222"/>
      <c r="AN622" s="222"/>
      <c r="AO622" s="222"/>
      <c r="AP622" s="222"/>
      <c r="AQ622" s="222"/>
      <c r="AR622" s="222"/>
      <c r="AS622" s="222"/>
      <c r="AT622" s="222"/>
      <c r="AU622" s="222"/>
      <c r="AV622" s="222"/>
      <c r="AW622" s="222"/>
      <c r="AX622" s="222"/>
      <c r="AY622" s="222"/>
      <c r="AZ622" s="222"/>
      <c r="BA622" s="222"/>
      <c r="BB622" s="222"/>
      <c r="BC622" s="222"/>
      <c r="BD622" s="222"/>
      <c r="BE622" s="222"/>
      <c r="BF622" s="222"/>
      <c r="BG622" s="219">
        <v>-2241.0300000000002</v>
      </c>
      <c r="BH622" s="222"/>
      <c r="BI622" s="222"/>
      <c r="BJ622" s="222"/>
      <c r="BK622" s="222"/>
      <c r="BL622" s="181"/>
      <c r="BM622" s="181"/>
      <c r="BN622" s="181"/>
      <c r="BO622" s="181"/>
      <c r="BP622" s="181"/>
      <c r="BQ622" s="181"/>
      <c r="BR622" s="181"/>
    </row>
    <row r="623" spans="1:70" ht="11.25" hidden="1" customHeight="1" outlineLevel="3" x14ac:dyDescent="0.2">
      <c r="A623" s="223" t="s">
        <v>731</v>
      </c>
      <c r="B623" s="221">
        <v>79</v>
      </c>
      <c r="C623" s="221">
        <v>632</v>
      </c>
      <c r="D623" s="219">
        <v>86309.22</v>
      </c>
      <c r="E623" s="219">
        <v>567089.92000000004</v>
      </c>
      <c r="F623" s="181"/>
      <c r="G623" s="180">
        <v>264741.12</v>
      </c>
      <c r="H623" s="181"/>
      <c r="I623" s="180">
        <v>35562.239999999998</v>
      </c>
      <c r="J623" s="181"/>
      <c r="K623" s="181"/>
      <c r="L623" s="181"/>
      <c r="M623" s="180">
        <v>26474.11</v>
      </c>
      <c r="N623" s="222"/>
      <c r="O623" s="222"/>
      <c r="P623" s="219">
        <v>26474.11</v>
      </c>
      <c r="Q623" s="222"/>
      <c r="R623" s="219">
        <v>45776.4</v>
      </c>
      <c r="S623" s="219">
        <v>22888.2</v>
      </c>
      <c r="T623" s="222"/>
      <c r="U623" s="222"/>
      <c r="V623" s="219">
        <v>33992.75</v>
      </c>
      <c r="W623" s="219">
        <v>4494.71</v>
      </c>
      <c r="X623" s="222"/>
      <c r="Y623" s="222"/>
      <c r="Z623" s="222"/>
      <c r="AA623" s="219">
        <v>66185.279999999999</v>
      </c>
      <c r="AB623" s="222"/>
      <c r="AC623" s="222"/>
      <c r="AD623" s="222"/>
      <c r="AE623" s="222"/>
      <c r="AF623" s="222"/>
      <c r="AG623" s="219">
        <v>40501</v>
      </c>
      <c r="AH623" s="222"/>
      <c r="AI623" s="222"/>
      <c r="AJ623" s="219">
        <v>97522.54</v>
      </c>
      <c r="AK623" s="222"/>
      <c r="AL623" s="219">
        <v>1000</v>
      </c>
      <c r="AM623" s="219">
        <v>33258.559999999998</v>
      </c>
      <c r="AN623" s="222"/>
      <c r="AO623" s="222"/>
      <c r="AP623" s="222"/>
      <c r="AQ623" s="222"/>
      <c r="AR623" s="222"/>
      <c r="AS623" s="219">
        <v>5362.99</v>
      </c>
      <c r="AT623" s="219">
        <v>1192</v>
      </c>
      <c r="AU623" s="222"/>
      <c r="AV623" s="222"/>
      <c r="AW623" s="222"/>
      <c r="AX623" s="222"/>
      <c r="AY623" s="222"/>
      <c r="AZ623" s="222"/>
      <c r="BA623" s="219">
        <v>56708.99</v>
      </c>
      <c r="BB623" s="219">
        <v>441384.92</v>
      </c>
      <c r="BC623" s="219">
        <v>345074.02</v>
      </c>
      <c r="BD623" s="219">
        <v>96310.9</v>
      </c>
      <c r="BE623" s="222"/>
      <c r="BF623" s="222"/>
      <c r="BG623" s="219">
        <v>114491.68</v>
      </c>
      <c r="BH623" s="219">
        <v>56993.19</v>
      </c>
      <c r="BI623" s="219">
        <v>8507</v>
      </c>
      <c r="BJ623" s="219">
        <v>30622.19</v>
      </c>
      <c r="BK623" s="219">
        <v>17864</v>
      </c>
      <c r="BL623" s="180">
        <v>226708.99</v>
      </c>
      <c r="BM623" s="180">
        <v>56708.99</v>
      </c>
      <c r="BN623" s="181"/>
      <c r="BO623" s="181"/>
      <c r="BP623" s="180">
        <v>170000</v>
      </c>
      <c r="BQ623" s="181"/>
      <c r="BR623" s="181"/>
    </row>
    <row r="624" spans="1:70" ht="11.25" hidden="1" customHeight="1" outlineLevel="3" x14ac:dyDescent="0.2">
      <c r="A624" s="223" t="s">
        <v>732</v>
      </c>
      <c r="B624" s="221">
        <v>76</v>
      </c>
      <c r="C624" s="221">
        <v>608</v>
      </c>
      <c r="D624" s="219">
        <v>88203.81</v>
      </c>
      <c r="E624" s="219">
        <v>481996.28</v>
      </c>
      <c r="F624" s="181"/>
      <c r="G624" s="180">
        <v>185451.2</v>
      </c>
      <c r="H624" s="181"/>
      <c r="I624" s="181"/>
      <c r="J624" s="181"/>
      <c r="K624" s="181"/>
      <c r="L624" s="181"/>
      <c r="M624" s="180">
        <v>37090.239999999998</v>
      </c>
      <c r="N624" s="219">
        <v>15408.3</v>
      </c>
      <c r="O624" s="222"/>
      <c r="P624" s="219">
        <v>18545.12</v>
      </c>
      <c r="Q624" s="222"/>
      <c r="R624" s="219">
        <v>107858.1</v>
      </c>
      <c r="S624" s="222"/>
      <c r="T624" s="222"/>
      <c r="U624" s="222"/>
      <c r="V624" s="219">
        <v>32954.68</v>
      </c>
      <c r="W624" s="219">
        <v>3764.84</v>
      </c>
      <c r="X624" s="222"/>
      <c r="Y624" s="222"/>
      <c r="Z624" s="222"/>
      <c r="AA624" s="219">
        <v>46362.8</v>
      </c>
      <c r="AB624" s="222"/>
      <c r="AC624" s="222"/>
      <c r="AD624" s="222"/>
      <c r="AE624" s="222"/>
      <c r="AF624" s="222"/>
      <c r="AG624" s="219">
        <v>34561</v>
      </c>
      <c r="AH624" s="222"/>
      <c r="AI624" s="222"/>
      <c r="AJ624" s="219">
        <v>86314.31</v>
      </c>
      <c r="AK624" s="222"/>
      <c r="AL624" s="222"/>
      <c r="AM624" s="219">
        <v>26379.66</v>
      </c>
      <c r="AN624" s="222"/>
      <c r="AO624" s="219">
        <v>6012</v>
      </c>
      <c r="AP624" s="222"/>
      <c r="AQ624" s="222"/>
      <c r="AR624" s="222"/>
      <c r="AS624" s="219">
        <v>4531.01</v>
      </c>
      <c r="AT624" s="219">
        <v>1192</v>
      </c>
      <c r="AU624" s="222"/>
      <c r="AV624" s="222"/>
      <c r="AW624" s="222"/>
      <c r="AX624" s="222"/>
      <c r="AY624" s="222"/>
      <c r="AZ624" s="222"/>
      <c r="BA624" s="219">
        <v>48199.64</v>
      </c>
      <c r="BB624" s="219">
        <v>450423.28</v>
      </c>
      <c r="BC624" s="219">
        <v>327703.38</v>
      </c>
      <c r="BD624" s="219">
        <v>122719.9</v>
      </c>
      <c r="BE624" s="222"/>
      <c r="BF624" s="222"/>
      <c r="BG624" s="219">
        <v>33462.5</v>
      </c>
      <c r="BH624" s="219">
        <v>48441.69</v>
      </c>
      <c r="BI624" s="219">
        <v>7231</v>
      </c>
      <c r="BJ624" s="219">
        <v>26026.69</v>
      </c>
      <c r="BK624" s="219">
        <v>15184</v>
      </c>
      <c r="BL624" s="180">
        <v>218199.64</v>
      </c>
      <c r="BM624" s="180">
        <v>48199.64</v>
      </c>
      <c r="BN624" s="181"/>
      <c r="BO624" s="181"/>
      <c r="BP624" s="180">
        <v>170000</v>
      </c>
      <c r="BQ624" s="181"/>
      <c r="BR624" s="181"/>
    </row>
    <row r="625" spans="1:70" ht="11.25" hidden="1" customHeight="1" outlineLevel="3" x14ac:dyDescent="0.2">
      <c r="A625" s="223" t="s">
        <v>733</v>
      </c>
      <c r="B625" s="221">
        <v>79</v>
      </c>
      <c r="C625" s="221">
        <v>632</v>
      </c>
      <c r="D625" s="219">
        <v>3668.07</v>
      </c>
      <c r="E625" s="219">
        <v>388813.55</v>
      </c>
      <c r="F625" s="181"/>
      <c r="G625" s="180">
        <v>206714.56</v>
      </c>
      <c r="H625" s="181"/>
      <c r="I625" s="180">
        <v>3924.96</v>
      </c>
      <c r="J625" s="181"/>
      <c r="K625" s="181"/>
      <c r="L625" s="181"/>
      <c r="M625" s="180">
        <v>41342.92</v>
      </c>
      <c r="N625" s="222"/>
      <c r="O625" s="222"/>
      <c r="P625" s="219">
        <v>20671.45</v>
      </c>
      <c r="Q625" s="222"/>
      <c r="R625" s="222"/>
      <c r="S625" s="222"/>
      <c r="T625" s="222"/>
      <c r="U625" s="222"/>
      <c r="V625" s="219">
        <v>40764.1</v>
      </c>
      <c r="W625" s="219">
        <v>5400</v>
      </c>
      <c r="X625" s="222"/>
      <c r="Y625" s="222"/>
      <c r="Z625" s="222"/>
      <c r="AA625" s="219">
        <v>43174.559999999998</v>
      </c>
      <c r="AB625" s="222"/>
      <c r="AC625" s="222"/>
      <c r="AD625" s="222"/>
      <c r="AE625" s="222"/>
      <c r="AF625" s="222"/>
      <c r="AG625" s="219">
        <v>26821</v>
      </c>
      <c r="AH625" s="222"/>
      <c r="AI625" s="222"/>
      <c r="AJ625" s="219">
        <v>178778.36</v>
      </c>
      <c r="AK625" s="219">
        <v>2000</v>
      </c>
      <c r="AL625" s="219">
        <v>1000</v>
      </c>
      <c r="AM625" s="219">
        <v>17993.21</v>
      </c>
      <c r="AN625" s="219">
        <v>82984.75</v>
      </c>
      <c r="AO625" s="222"/>
      <c r="AP625" s="222"/>
      <c r="AQ625" s="222"/>
      <c r="AR625" s="219">
        <v>2525</v>
      </c>
      <c r="AS625" s="219">
        <v>3783.47</v>
      </c>
      <c r="AT625" s="219">
        <v>1192</v>
      </c>
      <c r="AU625" s="219">
        <v>2495.9699999999998</v>
      </c>
      <c r="AV625" s="222"/>
      <c r="AW625" s="222"/>
      <c r="AX625" s="219">
        <v>24635.09</v>
      </c>
      <c r="AY625" s="222"/>
      <c r="AZ625" s="219">
        <v>1287.5</v>
      </c>
      <c r="BA625" s="219">
        <v>38881.370000000003</v>
      </c>
      <c r="BB625" s="219">
        <v>160109.92000000001</v>
      </c>
      <c r="BC625" s="219">
        <v>142005.75</v>
      </c>
      <c r="BD625" s="219">
        <v>18104.169999999998</v>
      </c>
      <c r="BE625" s="222"/>
      <c r="BF625" s="222"/>
      <c r="BG625" s="219">
        <v>53593.34</v>
      </c>
      <c r="BH625" s="219">
        <v>39075.550000000003</v>
      </c>
      <c r="BI625" s="219">
        <v>5832</v>
      </c>
      <c r="BJ625" s="219">
        <v>20994.55</v>
      </c>
      <c r="BK625" s="219">
        <v>12249</v>
      </c>
      <c r="BL625" s="180">
        <v>208881.37</v>
      </c>
      <c r="BM625" s="180">
        <v>38881.370000000003</v>
      </c>
      <c r="BN625" s="181"/>
      <c r="BO625" s="181"/>
      <c r="BP625" s="180">
        <v>170000</v>
      </c>
      <c r="BQ625" s="181"/>
      <c r="BR625" s="181"/>
    </row>
    <row r="626" spans="1:70" ht="11.25" customHeight="1" outlineLevel="1" collapsed="1" x14ac:dyDescent="0.2">
      <c r="A626" s="218" t="s">
        <v>1157</v>
      </c>
      <c r="B626" s="215">
        <v>594</v>
      </c>
      <c r="C626" s="216">
        <v>4752</v>
      </c>
      <c r="D626" s="216">
        <v>544637.34</v>
      </c>
      <c r="E626" s="216">
        <v>10140123.140000001</v>
      </c>
      <c r="F626" s="175"/>
      <c r="G626" s="174">
        <v>2564932.16</v>
      </c>
      <c r="H626" s="175"/>
      <c r="I626" s="175"/>
      <c r="J626" s="175"/>
      <c r="K626" s="175"/>
      <c r="L626" s="175"/>
      <c r="M626" s="174">
        <v>512986.44</v>
      </c>
      <c r="N626" s="216">
        <v>264238.49</v>
      </c>
      <c r="O626" s="217"/>
      <c r="P626" s="216">
        <v>218856.69</v>
      </c>
      <c r="Q626" s="216">
        <v>4084.72</v>
      </c>
      <c r="R626" s="217">
        <v>73864.2</v>
      </c>
      <c r="S626" s="217">
        <v>61553.5</v>
      </c>
      <c r="T626" s="217"/>
      <c r="U626" s="217"/>
      <c r="V626" s="216">
        <v>550754.32999999996</v>
      </c>
      <c r="W626" s="216">
        <v>49785.4</v>
      </c>
      <c r="X626" s="217"/>
      <c r="Y626" s="217"/>
      <c r="Z626" s="216">
        <v>15000</v>
      </c>
      <c r="AA626" s="216">
        <v>547141.64</v>
      </c>
      <c r="AB626" s="217"/>
      <c r="AC626" s="217"/>
      <c r="AD626" s="217"/>
      <c r="AE626" s="217"/>
      <c r="AF626" s="217"/>
      <c r="AG626" s="216">
        <v>191368</v>
      </c>
      <c r="AH626" s="217"/>
      <c r="AI626" s="217"/>
      <c r="AJ626" s="216">
        <v>841349.23</v>
      </c>
      <c r="AK626" s="216">
        <v>7000</v>
      </c>
      <c r="AL626" s="216">
        <v>11000</v>
      </c>
      <c r="AM626" s="216"/>
      <c r="AN626" s="217"/>
      <c r="AO626" s="217">
        <v>227592.35</v>
      </c>
      <c r="AP626" s="217"/>
      <c r="AQ626" s="217"/>
      <c r="AR626" s="217"/>
      <c r="AS626" s="216"/>
      <c r="AT626" s="216">
        <v>41667.96</v>
      </c>
      <c r="AU626" s="216">
        <v>11920</v>
      </c>
      <c r="AV626" s="217">
        <v>7598.27</v>
      </c>
      <c r="AW626" s="217"/>
      <c r="AX626" s="216"/>
      <c r="AY626" s="216">
        <v>79284.17</v>
      </c>
      <c r="AZ626" s="216">
        <v>6879.17</v>
      </c>
      <c r="BA626" s="216">
        <v>6638</v>
      </c>
      <c r="BB626" s="216">
        <v>441769.31</v>
      </c>
      <c r="BC626" s="216">
        <v>3507604.66</v>
      </c>
      <c r="BD626" s="216">
        <v>3221443.46</v>
      </c>
      <c r="BE626" s="217">
        <v>286161.2</v>
      </c>
      <c r="BF626" s="217"/>
      <c r="BG626" s="216"/>
      <c r="BH626" s="216">
        <v>1023314.32</v>
      </c>
      <c r="BI626" s="216">
        <v>152093</v>
      </c>
      <c r="BJ626" s="216">
        <v>550241.31999999995</v>
      </c>
      <c r="BK626" s="216">
        <v>320980</v>
      </c>
      <c r="BL626" s="174">
        <v>139279</v>
      </c>
      <c r="BM626" s="174">
        <v>353595.14</v>
      </c>
      <c r="BN626" s="175"/>
      <c r="BO626" s="175"/>
      <c r="BP626" s="174">
        <v>1360000</v>
      </c>
      <c r="BQ626" s="175"/>
      <c r="BR626" s="175"/>
    </row>
    <row r="627" spans="1:70" ht="11.25" hidden="1" customHeight="1" outlineLevel="2" x14ac:dyDescent="0.2">
      <c r="A627" s="184" t="s">
        <v>734</v>
      </c>
      <c r="B627" s="179">
        <v>79</v>
      </c>
      <c r="C627" s="179">
        <v>632</v>
      </c>
      <c r="D627" s="180">
        <v>77527.92</v>
      </c>
      <c r="E627" s="180">
        <v>532841.51</v>
      </c>
      <c r="F627" s="181"/>
      <c r="G627" s="180">
        <v>234288.72</v>
      </c>
      <c r="H627" s="181"/>
      <c r="I627" s="181"/>
      <c r="J627" s="181"/>
      <c r="K627" s="181"/>
      <c r="L627" s="181"/>
      <c r="M627" s="180">
        <v>46857.74</v>
      </c>
      <c r="N627" s="189"/>
      <c r="O627" s="189"/>
      <c r="P627" s="180">
        <v>23428.880000000001</v>
      </c>
      <c r="Q627" s="181"/>
      <c r="R627" s="181"/>
      <c r="S627" s="181"/>
      <c r="T627" s="181"/>
      <c r="U627" s="181"/>
      <c r="V627" s="180">
        <v>133895.99</v>
      </c>
      <c r="W627" s="180">
        <v>5400</v>
      </c>
      <c r="X627" s="181"/>
      <c r="Y627" s="189"/>
      <c r="Z627" s="189"/>
      <c r="AA627" s="180">
        <v>58572.18</v>
      </c>
      <c r="AB627" s="181"/>
      <c r="AC627" s="181"/>
      <c r="AD627" s="181"/>
      <c r="AE627" s="181"/>
      <c r="AF627" s="181"/>
      <c r="AG627" s="180">
        <v>30398</v>
      </c>
      <c r="AH627" s="189"/>
      <c r="AI627" s="181"/>
      <c r="AJ627" s="180">
        <v>121586.65</v>
      </c>
      <c r="AK627" s="181"/>
      <c r="AL627" s="181"/>
      <c r="AM627" s="180">
        <v>30955.74</v>
      </c>
      <c r="AN627" s="181"/>
      <c r="AO627" s="181"/>
      <c r="AP627" s="181"/>
      <c r="AQ627" s="181"/>
      <c r="AR627" s="181"/>
      <c r="AS627" s="180">
        <v>5209.79</v>
      </c>
      <c r="AT627" s="180">
        <v>1192</v>
      </c>
      <c r="AU627" s="181"/>
      <c r="AV627" s="181"/>
      <c r="AW627" s="181"/>
      <c r="AX627" s="180">
        <v>30944.97</v>
      </c>
      <c r="AY627" s="181"/>
      <c r="AZ627" s="181"/>
      <c r="BA627" s="180">
        <v>53284.15</v>
      </c>
      <c r="BB627" s="180">
        <v>382544.87</v>
      </c>
      <c r="BC627" s="180">
        <v>355186.67</v>
      </c>
      <c r="BD627" s="180">
        <v>27358.2</v>
      </c>
      <c r="BE627" s="181"/>
      <c r="BF627" s="181"/>
      <c r="BG627" s="180">
        <v>106237.91</v>
      </c>
      <c r="BH627" s="180">
        <v>53550.94</v>
      </c>
      <c r="BI627" s="180">
        <v>7993</v>
      </c>
      <c r="BJ627" s="180">
        <v>28773.94</v>
      </c>
      <c r="BK627" s="180">
        <v>16784</v>
      </c>
      <c r="BL627" s="180">
        <v>223284.15</v>
      </c>
      <c r="BM627" s="180">
        <v>53284.15</v>
      </c>
      <c r="BN627" s="181"/>
      <c r="BO627" s="181"/>
      <c r="BP627" s="180">
        <v>170000</v>
      </c>
      <c r="BQ627" s="181"/>
      <c r="BR627" s="181"/>
    </row>
    <row r="628" spans="1:70" ht="11.25" hidden="1" customHeight="1" outlineLevel="2" x14ac:dyDescent="0.2">
      <c r="A628" s="184" t="s">
        <v>1158</v>
      </c>
      <c r="B628" s="179">
        <v>79</v>
      </c>
      <c r="C628" s="179">
        <v>632</v>
      </c>
      <c r="D628" s="180">
        <v>78189.919999999998</v>
      </c>
      <c r="E628" s="180">
        <v>483316.16</v>
      </c>
      <c r="F628" s="181"/>
      <c r="G628" s="180">
        <v>266375.36</v>
      </c>
      <c r="H628" s="181"/>
      <c r="I628" s="181"/>
      <c r="J628" s="181"/>
      <c r="K628" s="181"/>
      <c r="L628" s="181"/>
      <c r="M628" s="180">
        <v>53275.08</v>
      </c>
      <c r="N628" s="189"/>
      <c r="O628" s="189"/>
      <c r="P628" s="180">
        <v>26637.54</v>
      </c>
      <c r="Q628" s="181"/>
      <c r="R628" s="181"/>
      <c r="S628" s="181"/>
      <c r="T628" s="181"/>
      <c r="U628" s="181"/>
      <c r="V628" s="180">
        <v>30473.34</v>
      </c>
      <c r="W628" s="180">
        <v>5400</v>
      </c>
      <c r="X628" s="181"/>
      <c r="Y628" s="189"/>
      <c r="Z628" s="189"/>
      <c r="AA628" s="180">
        <v>66593.84</v>
      </c>
      <c r="AB628" s="181"/>
      <c r="AC628" s="181"/>
      <c r="AD628" s="181"/>
      <c r="AE628" s="181"/>
      <c r="AF628" s="181"/>
      <c r="AG628" s="180">
        <v>34561</v>
      </c>
      <c r="AH628" s="189"/>
      <c r="AI628" s="181"/>
      <c r="AJ628" s="180">
        <v>82720.350000000006</v>
      </c>
      <c r="AK628" s="180">
        <v>2000</v>
      </c>
      <c r="AL628" s="181"/>
      <c r="AM628" s="180">
        <v>26498.45</v>
      </c>
      <c r="AN628" s="181"/>
      <c r="AO628" s="181"/>
      <c r="AP628" s="181"/>
      <c r="AQ628" s="181"/>
      <c r="AR628" s="181"/>
      <c r="AS628" s="180">
        <v>4698.29</v>
      </c>
      <c r="AT628" s="180">
        <v>1192</v>
      </c>
      <c r="AU628" s="181"/>
      <c r="AV628" s="181"/>
      <c r="AW628" s="181"/>
      <c r="AX628" s="181"/>
      <c r="AY628" s="181"/>
      <c r="AZ628" s="181"/>
      <c r="BA628" s="180">
        <v>48331.61</v>
      </c>
      <c r="BB628" s="180">
        <v>378437.03</v>
      </c>
      <c r="BC628" s="180">
        <v>347332.13</v>
      </c>
      <c r="BD628" s="180">
        <v>31104.9</v>
      </c>
      <c r="BE628" s="181"/>
      <c r="BF628" s="181"/>
      <c r="BG628" s="180">
        <v>100348.7</v>
      </c>
      <c r="BH628" s="180">
        <v>48573.53</v>
      </c>
      <c r="BI628" s="180">
        <v>7250</v>
      </c>
      <c r="BJ628" s="180">
        <v>26099.53</v>
      </c>
      <c r="BK628" s="180">
        <v>15224</v>
      </c>
      <c r="BL628" s="180">
        <v>218331.61</v>
      </c>
      <c r="BM628" s="180">
        <v>48331.61</v>
      </c>
      <c r="BN628" s="181"/>
      <c r="BO628" s="181"/>
      <c r="BP628" s="180">
        <v>170000</v>
      </c>
      <c r="BQ628" s="181"/>
      <c r="BR628" s="181"/>
    </row>
    <row r="629" spans="1:70" ht="11.25" hidden="1" customHeight="1" outlineLevel="2" x14ac:dyDescent="0.2">
      <c r="A629" s="184" t="s">
        <v>735</v>
      </c>
      <c r="B629" s="179">
        <v>59</v>
      </c>
      <c r="C629" s="179">
        <v>472</v>
      </c>
      <c r="D629" s="180">
        <v>29158.79</v>
      </c>
      <c r="E629" s="180">
        <v>347899.22</v>
      </c>
      <c r="F629" s="181"/>
      <c r="G629" s="180">
        <v>154381.76000000001</v>
      </c>
      <c r="H629" s="181"/>
      <c r="I629" s="181"/>
      <c r="J629" s="181"/>
      <c r="K629" s="181"/>
      <c r="L629" s="181"/>
      <c r="M629" s="180">
        <v>30876.35</v>
      </c>
      <c r="N629" s="190">
        <v>36824.25</v>
      </c>
      <c r="O629" s="189"/>
      <c r="P629" s="180">
        <v>15438.18</v>
      </c>
      <c r="Q629" s="181"/>
      <c r="R629" s="181"/>
      <c r="S629" s="181"/>
      <c r="T629" s="181"/>
      <c r="U629" s="181"/>
      <c r="V629" s="180">
        <v>40911.160000000003</v>
      </c>
      <c r="W629" s="180">
        <v>4051.08</v>
      </c>
      <c r="X629" s="181"/>
      <c r="Y629" s="189"/>
      <c r="Z629" s="189"/>
      <c r="AA629" s="180">
        <v>38595.440000000002</v>
      </c>
      <c r="AB629" s="181"/>
      <c r="AC629" s="181"/>
      <c r="AD629" s="181"/>
      <c r="AE629" s="181"/>
      <c r="AF629" s="181"/>
      <c r="AG629" s="180">
        <v>26821</v>
      </c>
      <c r="AH629" s="189"/>
      <c r="AI629" s="181"/>
      <c r="AJ629" s="180">
        <v>59420.15</v>
      </c>
      <c r="AK629" s="180">
        <v>2000</v>
      </c>
      <c r="AL629" s="180">
        <v>1000</v>
      </c>
      <c r="AM629" s="180">
        <v>14310.93</v>
      </c>
      <c r="AN629" s="181"/>
      <c r="AO629" s="181"/>
      <c r="AP629" s="181"/>
      <c r="AQ629" s="181"/>
      <c r="AR629" s="181"/>
      <c r="AS629" s="180">
        <v>3063.65</v>
      </c>
      <c r="AT629" s="180">
        <v>1192</v>
      </c>
      <c r="AU629" s="180">
        <v>2025.75</v>
      </c>
      <c r="AV629" s="181"/>
      <c r="AW629" s="181"/>
      <c r="AX629" s="181"/>
      <c r="AY629" s="181"/>
      <c r="AZ629" s="180">
        <v>1037.9000000000001</v>
      </c>
      <c r="BA629" s="180">
        <v>34789.919999999998</v>
      </c>
      <c r="BB629" s="180">
        <v>236953.28</v>
      </c>
      <c r="BC629" s="180">
        <v>212814.38</v>
      </c>
      <c r="BD629" s="180">
        <v>24138.9</v>
      </c>
      <c r="BE629" s="181"/>
      <c r="BF629" s="181"/>
      <c r="BG629" s="180">
        <v>80684.58</v>
      </c>
      <c r="BH629" s="180">
        <v>35294.43</v>
      </c>
      <c r="BI629" s="180">
        <v>5218</v>
      </c>
      <c r="BJ629" s="180">
        <v>18995.43</v>
      </c>
      <c r="BK629" s="180">
        <v>11081</v>
      </c>
      <c r="BL629" s="180">
        <v>204789.92</v>
      </c>
      <c r="BM629" s="180">
        <v>34789.919999999998</v>
      </c>
      <c r="BN629" s="181"/>
      <c r="BO629" s="181"/>
      <c r="BP629" s="180">
        <v>170000</v>
      </c>
      <c r="BQ629" s="181"/>
      <c r="BR629" s="181"/>
    </row>
    <row r="630" spans="1:70" ht="11.25" hidden="1" customHeight="1" outlineLevel="2" x14ac:dyDescent="0.2">
      <c r="A630" s="184" t="s">
        <v>736</v>
      </c>
      <c r="B630" s="179">
        <v>67</v>
      </c>
      <c r="C630" s="179">
        <v>536</v>
      </c>
      <c r="D630" s="180">
        <v>89837.38</v>
      </c>
      <c r="E630" s="180">
        <v>527549.43000000005</v>
      </c>
      <c r="F630" s="181"/>
      <c r="G630" s="180">
        <v>264741.12</v>
      </c>
      <c r="H630" s="181"/>
      <c r="I630" s="181"/>
      <c r="J630" s="181"/>
      <c r="K630" s="181"/>
      <c r="L630" s="181"/>
      <c r="M630" s="180">
        <v>52948.22</v>
      </c>
      <c r="N630" s="189"/>
      <c r="O630" s="189"/>
      <c r="P630" s="180">
        <v>26474.11</v>
      </c>
      <c r="Q630" s="181"/>
      <c r="R630" s="181"/>
      <c r="S630" s="181"/>
      <c r="T630" s="181"/>
      <c r="U630" s="181"/>
      <c r="V630" s="180">
        <v>72036.06</v>
      </c>
      <c r="W630" s="180">
        <v>4663.6400000000003</v>
      </c>
      <c r="X630" s="181"/>
      <c r="Y630" s="189"/>
      <c r="Z630" s="189"/>
      <c r="AA630" s="180">
        <v>66185.279999999999</v>
      </c>
      <c r="AB630" s="181"/>
      <c r="AC630" s="181"/>
      <c r="AD630" s="181"/>
      <c r="AE630" s="181"/>
      <c r="AF630" s="181"/>
      <c r="AG630" s="180">
        <v>40501</v>
      </c>
      <c r="AH630" s="189"/>
      <c r="AI630" s="181"/>
      <c r="AJ630" s="180">
        <v>113870.76</v>
      </c>
      <c r="AK630" s="180">
        <v>1000</v>
      </c>
      <c r="AL630" s="181"/>
      <c r="AM630" s="180">
        <v>30479.439999999999</v>
      </c>
      <c r="AN630" s="181"/>
      <c r="AO630" s="181"/>
      <c r="AP630" s="181"/>
      <c r="AQ630" s="181"/>
      <c r="AR630" s="181"/>
      <c r="AS630" s="180">
        <v>5117.43</v>
      </c>
      <c r="AT630" s="180">
        <v>1192</v>
      </c>
      <c r="AU630" s="181"/>
      <c r="AV630" s="181"/>
      <c r="AW630" s="181"/>
      <c r="AX630" s="180">
        <v>23326.94</v>
      </c>
      <c r="AY630" s="181"/>
      <c r="AZ630" s="181"/>
      <c r="BA630" s="180">
        <v>52754.95</v>
      </c>
      <c r="BB630" s="180">
        <v>450385.3</v>
      </c>
      <c r="BC630" s="180">
        <v>413934.4</v>
      </c>
      <c r="BD630" s="180">
        <v>36450.9</v>
      </c>
      <c r="BE630" s="181"/>
      <c r="BF630" s="181"/>
      <c r="BG630" s="180">
        <v>53130.75</v>
      </c>
      <c r="BH630" s="180">
        <v>53018.49</v>
      </c>
      <c r="BI630" s="180">
        <v>7913</v>
      </c>
      <c r="BJ630" s="180">
        <v>28488.49</v>
      </c>
      <c r="BK630" s="180">
        <v>16617</v>
      </c>
      <c r="BL630" s="180">
        <v>222754.95</v>
      </c>
      <c r="BM630" s="180">
        <v>52754.95</v>
      </c>
      <c r="BN630" s="181"/>
      <c r="BO630" s="181"/>
      <c r="BP630" s="180">
        <v>170000</v>
      </c>
      <c r="BQ630" s="181"/>
      <c r="BR630" s="181"/>
    </row>
    <row r="631" spans="1:70" ht="11.25" hidden="1" customHeight="1" outlineLevel="2" x14ac:dyDescent="0.2">
      <c r="A631" s="184" t="s">
        <v>737</v>
      </c>
      <c r="B631" s="179">
        <v>79</v>
      </c>
      <c r="C631" s="179">
        <v>632</v>
      </c>
      <c r="D631" s="180">
        <v>72224.41</v>
      </c>
      <c r="E631" s="180">
        <v>404674.84</v>
      </c>
      <c r="F631" s="181"/>
      <c r="G631" s="180">
        <v>234288.72</v>
      </c>
      <c r="H631" s="181"/>
      <c r="I631" s="181"/>
      <c r="J631" s="181"/>
      <c r="K631" s="181"/>
      <c r="L631" s="181"/>
      <c r="M631" s="180">
        <v>46857.74</v>
      </c>
      <c r="N631" s="189"/>
      <c r="O631" s="189"/>
      <c r="P631" s="180">
        <v>23428.880000000001</v>
      </c>
      <c r="Q631" s="181"/>
      <c r="R631" s="181"/>
      <c r="S631" s="181"/>
      <c r="T631" s="181"/>
      <c r="U631" s="181"/>
      <c r="V631" s="180">
        <v>36127.32</v>
      </c>
      <c r="W631" s="180">
        <v>5400</v>
      </c>
      <c r="X631" s="181"/>
      <c r="Y631" s="189"/>
      <c r="Z631" s="189"/>
      <c r="AA631" s="180">
        <v>58572.18</v>
      </c>
      <c r="AB631" s="181"/>
      <c r="AC631" s="181"/>
      <c r="AD631" s="181"/>
      <c r="AE631" s="181"/>
      <c r="AF631" s="181"/>
      <c r="AG631" s="181"/>
      <c r="AH631" s="189"/>
      <c r="AI631" s="181"/>
      <c r="AJ631" s="180">
        <v>72532.83</v>
      </c>
      <c r="AK631" s="180">
        <v>2000</v>
      </c>
      <c r="AL631" s="180">
        <v>2000</v>
      </c>
      <c r="AM631" s="180">
        <v>19420.73</v>
      </c>
      <c r="AN631" s="181"/>
      <c r="AO631" s="181"/>
      <c r="AP631" s="181"/>
      <c r="AQ631" s="181"/>
      <c r="AR631" s="181"/>
      <c r="AS631" s="180">
        <v>3928.12</v>
      </c>
      <c r="AT631" s="180">
        <v>1192</v>
      </c>
      <c r="AU631" s="181"/>
      <c r="AV631" s="181"/>
      <c r="AW631" s="181"/>
      <c r="AX631" s="180">
        <v>3524.5</v>
      </c>
      <c r="AY631" s="181"/>
      <c r="AZ631" s="181"/>
      <c r="BA631" s="180">
        <v>40467.480000000003</v>
      </c>
      <c r="BB631" s="180">
        <v>315906.55</v>
      </c>
      <c r="BC631" s="180">
        <v>315906.55</v>
      </c>
      <c r="BD631" s="181"/>
      <c r="BE631" s="181"/>
      <c r="BF631" s="181"/>
      <c r="BG631" s="180">
        <v>88459.87</v>
      </c>
      <c r="BH631" s="180">
        <v>40668.71</v>
      </c>
      <c r="BI631" s="180">
        <v>6069</v>
      </c>
      <c r="BJ631" s="180">
        <v>21851.71</v>
      </c>
      <c r="BK631" s="180">
        <v>12748</v>
      </c>
      <c r="BL631" s="180">
        <v>210467.48</v>
      </c>
      <c r="BM631" s="180">
        <v>40467.480000000003</v>
      </c>
      <c r="BN631" s="181"/>
      <c r="BO631" s="181"/>
      <c r="BP631" s="180">
        <v>170000</v>
      </c>
      <c r="BQ631" s="181"/>
      <c r="BR631" s="181"/>
    </row>
    <row r="632" spans="1:70" ht="11.25" hidden="1" customHeight="1" outlineLevel="2" x14ac:dyDescent="0.2">
      <c r="A632" s="184" t="s">
        <v>1159</v>
      </c>
      <c r="B632" s="181"/>
      <c r="C632" s="181"/>
      <c r="D632" s="180">
        <v>-2717.07</v>
      </c>
      <c r="E632" s="181"/>
      <c r="F632" s="181"/>
      <c r="G632" s="181"/>
      <c r="H632" s="181"/>
      <c r="I632" s="181"/>
      <c r="J632" s="181"/>
      <c r="K632" s="181"/>
      <c r="L632" s="181"/>
      <c r="M632" s="181"/>
      <c r="N632" s="189"/>
      <c r="O632" s="189"/>
      <c r="P632" s="181"/>
      <c r="Q632" s="181"/>
      <c r="R632" s="181"/>
      <c r="S632" s="181"/>
      <c r="T632" s="181"/>
      <c r="U632" s="181"/>
      <c r="V632" s="181"/>
      <c r="W632" s="181"/>
      <c r="X632" s="181"/>
      <c r="Y632" s="189"/>
      <c r="Z632" s="189"/>
      <c r="AA632" s="181"/>
      <c r="AB632" s="181"/>
      <c r="AC632" s="181"/>
      <c r="AD632" s="181"/>
      <c r="AE632" s="181"/>
      <c r="AF632" s="181"/>
      <c r="AG632" s="181"/>
      <c r="AH632" s="189"/>
      <c r="AI632" s="181"/>
      <c r="AJ632" s="181"/>
      <c r="AK632" s="181"/>
      <c r="AL632" s="181"/>
      <c r="AM632" s="181"/>
      <c r="AN632" s="181"/>
      <c r="AO632" s="181"/>
      <c r="AP632" s="181"/>
      <c r="AQ632" s="181"/>
      <c r="AR632" s="181"/>
      <c r="AS632" s="181"/>
      <c r="AT632" s="181"/>
      <c r="AU632" s="181"/>
      <c r="AV632" s="181"/>
      <c r="AW632" s="181"/>
      <c r="AX632" s="181"/>
      <c r="AY632" s="181"/>
      <c r="AZ632" s="181"/>
      <c r="BA632" s="181"/>
      <c r="BB632" s="181"/>
      <c r="BC632" s="181"/>
      <c r="BD632" s="181"/>
      <c r="BE632" s="181"/>
      <c r="BF632" s="181"/>
      <c r="BG632" s="180">
        <v>-2717.07</v>
      </c>
      <c r="BH632" s="181"/>
      <c r="BI632" s="181"/>
      <c r="BJ632" s="181"/>
      <c r="BK632" s="181"/>
      <c r="BL632" s="181"/>
      <c r="BM632" s="181"/>
      <c r="BN632" s="181"/>
      <c r="BO632" s="181"/>
      <c r="BP632" s="181"/>
      <c r="BQ632" s="181"/>
      <c r="BR632" s="181"/>
    </row>
    <row r="633" spans="1:70" ht="11.25" hidden="1" customHeight="1" outlineLevel="2" x14ac:dyDescent="0.2">
      <c r="A633" s="184" t="s">
        <v>738</v>
      </c>
      <c r="B633" s="179">
        <v>74</v>
      </c>
      <c r="C633" s="179">
        <v>592</v>
      </c>
      <c r="D633" s="180">
        <v>54905.73</v>
      </c>
      <c r="E633" s="180">
        <v>376499.25</v>
      </c>
      <c r="F633" s="181"/>
      <c r="G633" s="180">
        <v>177067.2</v>
      </c>
      <c r="H633" s="181"/>
      <c r="I633" s="181"/>
      <c r="J633" s="181"/>
      <c r="K633" s="181"/>
      <c r="L633" s="181"/>
      <c r="M633" s="180">
        <v>35413.440000000002</v>
      </c>
      <c r="N633" s="190">
        <v>19305.75</v>
      </c>
      <c r="O633" s="189"/>
      <c r="P633" s="180">
        <v>17706.72</v>
      </c>
      <c r="Q633" s="181"/>
      <c r="R633" s="181"/>
      <c r="S633" s="181"/>
      <c r="T633" s="181"/>
      <c r="U633" s="181"/>
      <c r="V633" s="180">
        <v>53120.160000000003</v>
      </c>
      <c r="W633" s="180">
        <v>5093.18</v>
      </c>
      <c r="X633" s="181"/>
      <c r="Y633" s="189"/>
      <c r="Z633" s="189"/>
      <c r="AA633" s="180">
        <v>44266.8</v>
      </c>
      <c r="AB633" s="181"/>
      <c r="AC633" s="181"/>
      <c r="AD633" s="181"/>
      <c r="AE633" s="181"/>
      <c r="AF633" s="181"/>
      <c r="AG633" s="180">
        <v>24526</v>
      </c>
      <c r="AH633" s="189"/>
      <c r="AI633" s="181"/>
      <c r="AJ633" s="180">
        <v>90064.44</v>
      </c>
      <c r="AK633" s="180">
        <v>2000</v>
      </c>
      <c r="AL633" s="180">
        <v>2000</v>
      </c>
      <c r="AM633" s="180">
        <v>16884.919999999998</v>
      </c>
      <c r="AN633" s="181"/>
      <c r="AO633" s="181"/>
      <c r="AP633" s="181"/>
      <c r="AQ633" s="181"/>
      <c r="AR633" s="181"/>
      <c r="AS633" s="180">
        <v>3476.23</v>
      </c>
      <c r="AT633" s="180">
        <v>1192</v>
      </c>
      <c r="AU633" s="180">
        <v>2468</v>
      </c>
      <c r="AV633" s="181"/>
      <c r="AW633" s="181"/>
      <c r="AX633" s="180">
        <v>18743.849999999999</v>
      </c>
      <c r="AY633" s="180">
        <v>4641.28</v>
      </c>
      <c r="AZ633" s="180">
        <v>1008.23</v>
      </c>
      <c r="BA633" s="180">
        <v>37649.93</v>
      </c>
      <c r="BB633" s="180">
        <v>271776.51</v>
      </c>
      <c r="BC633" s="180">
        <v>249703.11</v>
      </c>
      <c r="BD633" s="180">
        <v>22073.4</v>
      </c>
      <c r="BE633" s="181"/>
      <c r="BF633" s="181"/>
      <c r="BG633" s="180">
        <v>69564.03</v>
      </c>
      <c r="BH633" s="180">
        <v>37837.69</v>
      </c>
      <c r="BI633" s="180">
        <v>5647</v>
      </c>
      <c r="BJ633" s="180">
        <v>20331.689999999999</v>
      </c>
      <c r="BK633" s="180">
        <v>11859</v>
      </c>
      <c r="BL633" s="180">
        <v>207649.93</v>
      </c>
      <c r="BM633" s="180">
        <v>37649.93</v>
      </c>
      <c r="BN633" s="181"/>
      <c r="BO633" s="181"/>
      <c r="BP633" s="180">
        <v>170000</v>
      </c>
      <c r="BQ633" s="181"/>
      <c r="BR633" s="181"/>
    </row>
    <row r="634" spans="1:70" ht="11.25" hidden="1" customHeight="1" outlineLevel="2" x14ac:dyDescent="0.2">
      <c r="A634" s="184" t="s">
        <v>739</v>
      </c>
      <c r="B634" s="179">
        <v>78</v>
      </c>
      <c r="C634" s="179">
        <v>624</v>
      </c>
      <c r="D634" s="180">
        <v>68329.19</v>
      </c>
      <c r="E634" s="180">
        <v>379854.95</v>
      </c>
      <c r="F634" s="181"/>
      <c r="G634" s="180">
        <v>204097.92000000001</v>
      </c>
      <c r="H634" s="181"/>
      <c r="I634" s="181"/>
      <c r="J634" s="181"/>
      <c r="K634" s="181"/>
      <c r="L634" s="181"/>
      <c r="M634" s="180">
        <v>40819.589999999997</v>
      </c>
      <c r="N634" s="189"/>
      <c r="O634" s="189"/>
      <c r="P634" s="180">
        <v>20409.8</v>
      </c>
      <c r="Q634" s="180">
        <v>4084.72</v>
      </c>
      <c r="R634" s="181"/>
      <c r="S634" s="181"/>
      <c r="T634" s="181"/>
      <c r="U634" s="181"/>
      <c r="V634" s="180">
        <v>54085.94</v>
      </c>
      <c r="W634" s="180">
        <v>5332.5</v>
      </c>
      <c r="X634" s="181"/>
      <c r="Y634" s="189"/>
      <c r="Z634" s="189"/>
      <c r="AA634" s="180">
        <v>51024.480000000003</v>
      </c>
      <c r="AB634" s="181"/>
      <c r="AC634" s="181"/>
      <c r="AD634" s="181"/>
      <c r="AE634" s="181"/>
      <c r="AF634" s="181"/>
      <c r="AG634" s="181"/>
      <c r="AH634" s="189"/>
      <c r="AI634" s="181"/>
      <c r="AJ634" s="180">
        <v>60017.45</v>
      </c>
      <c r="AK634" s="181"/>
      <c r="AL634" s="181"/>
      <c r="AM634" s="180">
        <v>17186.939999999999</v>
      </c>
      <c r="AN634" s="181"/>
      <c r="AO634" s="181"/>
      <c r="AP634" s="181"/>
      <c r="AQ634" s="181"/>
      <c r="AR634" s="181"/>
      <c r="AS634" s="180">
        <v>3653.02</v>
      </c>
      <c r="AT634" s="180">
        <v>1192</v>
      </c>
      <c r="AU634" s="181"/>
      <c r="AV634" s="181"/>
      <c r="AW634" s="181"/>
      <c r="AX634" s="181"/>
      <c r="AY634" s="181"/>
      <c r="AZ634" s="181"/>
      <c r="BA634" s="180">
        <v>37985.49</v>
      </c>
      <c r="BB634" s="180">
        <v>299548.73</v>
      </c>
      <c r="BC634" s="180">
        <v>299548.73</v>
      </c>
      <c r="BD634" s="181"/>
      <c r="BE634" s="181"/>
      <c r="BF634" s="181"/>
      <c r="BG634" s="180">
        <v>88617.96</v>
      </c>
      <c r="BH634" s="180">
        <v>38174.589999999997</v>
      </c>
      <c r="BI634" s="180">
        <v>5697</v>
      </c>
      <c r="BJ634" s="180">
        <v>20511.59</v>
      </c>
      <c r="BK634" s="180">
        <v>11966</v>
      </c>
      <c r="BL634" s="180">
        <v>207985.49</v>
      </c>
      <c r="BM634" s="180">
        <v>37985.49</v>
      </c>
      <c r="BN634" s="181"/>
      <c r="BO634" s="181"/>
      <c r="BP634" s="180">
        <v>170000</v>
      </c>
      <c r="BQ634" s="181"/>
      <c r="BR634" s="181"/>
    </row>
    <row r="635" spans="1:70" ht="11.25" hidden="1" customHeight="1" outlineLevel="2" x14ac:dyDescent="0.2">
      <c r="A635" s="184" t="s">
        <v>740</v>
      </c>
      <c r="B635" s="179">
        <v>79</v>
      </c>
      <c r="C635" s="179">
        <v>632</v>
      </c>
      <c r="D635" s="180">
        <v>77181.070000000007</v>
      </c>
      <c r="E635" s="180">
        <v>483316.16</v>
      </c>
      <c r="F635" s="181"/>
      <c r="G635" s="180">
        <v>266375.36</v>
      </c>
      <c r="H635" s="181"/>
      <c r="I635" s="181"/>
      <c r="J635" s="181"/>
      <c r="K635" s="181"/>
      <c r="L635" s="181"/>
      <c r="M635" s="180">
        <v>53275.08</v>
      </c>
      <c r="N635" s="189"/>
      <c r="O635" s="189"/>
      <c r="P635" s="180">
        <v>26637.54</v>
      </c>
      <c r="Q635" s="181"/>
      <c r="R635" s="181"/>
      <c r="S635" s="181"/>
      <c r="T635" s="181"/>
      <c r="U635" s="181"/>
      <c r="V635" s="180">
        <v>30473.34</v>
      </c>
      <c r="W635" s="180">
        <v>5400</v>
      </c>
      <c r="X635" s="181"/>
      <c r="Y635" s="189"/>
      <c r="Z635" s="189"/>
      <c r="AA635" s="180">
        <v>66593.84</v>
      </c>
      <c r="AB635" s="181"/>
      <c r="AC635" s="181"/>
      <c r="AD635" s="181"/>
      <c r="AE635" s="181"/>
      <c r="AF635" s="181"/>
      <c r="AG635" s="180">
        <v>34561</v>
      </c>
      <c r="AH635" s="189"/>
      <c r="AI635" s="181"/>
      <c r="AJ635" s="180">
        <v>89418.64</v>
      </c>
      <c r="AK635" s="180">
        <v>2000</v>
      </c>
      <c r="AL635" s="180">
        <v>2000</v>
      </c>
      <c r="AM635" s="180">
        <v>26498.45</v>
      </c>
      <c r="AN635" s="181"/>
      <c r="AO635" s="181"/>
      <c r="AP635" s="181"/>
      <c r="AQ635" s="181"/>
      <c r="AR635" s="181"/>
      <c r="AS635" s="180">
        <v>4698.29</v>
      </c>
      <c r="AT635" s="180">
        <v>1192</v>
      </c>
      <c r="AU635" s="180">
        <v>3104.52</v>
      </c>
      <c r="AV635" s="181"/>
      <c r="AW635" s="181"/>
      <c r="AX635" s="181"/>
      <c r="AY635" s="181"/>
      <c r="AZ635" s="180">
        <v>1593.77</v>
      </c>
      <c r="BA635" s="180">
        <v>48331.61</v>
      </c>
      <c r="BB635" s="180">
        <v>374323.66</v>
      </c>
      <c r="BC635" s="180">
        <v>343218.76</v>
      </c>
      <c r="BD635" s="180">
        <v>31104.9</v>
      </c>
      <c r="BE635" s="181"/>
      <c r="BF635" s="181"/>
      <c r="BG635" s="180">
        <v>96754.93</v>
      </c>
      <c r="BH635" s="180">
        <v>48573.53</v>
      </c>
      <c r="BI635" s="180">
        <v>7250</v>
      </c>
      <c r="BJ635" s="180">
        <v>26099.53</v>
      </c>
      <c r="BK635" s="180">
        <v>15224</v>
      </c>
      <c r="BL635" s="180">
        <v>218331.61</v>
      </c>
      <c r="BM635" s="180">
        <v>48331.61</v>
      </c>
      <c r="BN635" s="181"/>
      <c r="BO635" s="181"/>
      <c r="BP635" s="180">
        <v>170000</v>
      </c>
      <c r="BQ635" s="181"/>
      <c r="BR635" s="181"/>
    </row>
    <row r="636" spans="1:70" ht="12.75" customHeight="1" x14ac:dyDescent="0.2">
      <c r="A636" s="186" t="s">
        <v>741</v>
      </c>
      <c r="B636" s="187">
        <v>33013</v>
      </c>
      <c r="C636" s="187">
        <v>284716.2</v>
      </c>
      <c r="D636" s="187">
        <v>36650038.090000004</v>
      </c>
      <c r="E636" s="187">
        <f>E8+E95+E126+E129+E207+E221+E236+E247+E284+E289+E296+E331+E338+E342+E391+E419+E463+E485+E494+E529+E626</f>
        <v>734443216.63</v>
      </c>
      <c r="F636" s="187">
        <f t="shared" ref="F636:M636" si="0">F8+F95+F126+F129+F207+F221+F236+F247+F284+F289+F296+F331+F338+F342+F391+F419+F463+F485+F494+F529+F626</f>
        <v>83014152.840000004</v>
      </c>
      <c r="G636" s="187">
        <f t="shared" si="0"/>
        <v>107821034.11999999</v>
      </c>
      <c r="H636" s="187">
        <f t="shared" si="0"/>
        <v>53350.35</v>
      </c>
      <c r="I636" s="187">
        <f t="shared" si="0"/>
        <v>3518443.0199999996</v>
      </c>
      <c r="J636" s="187">
        <f t="shared" si="0"/>
        <v>742925.67</v>
      </c>
      <c r="K636" s="187">
        <f t="shared" si="0"/>
        <v>856275.26</v>
      </c>
      <c r="L636" s="187">
        <f t="shared" si="0"/>
        <v>5143322.3500000006</v>
      </c>
      <c r="M636" s="187">
        <f t="shared" si="0"/>
        <v>11152916.569999998</v>
      </c>
      <c r="N636" s="192">
        <f>N8+N95+N126+N129+N207+N221+N236+N247+N284+N289+N296+N331+N338+N342+N391+N419+N463+N485+N494+N529+N626</f>
        <v>17147894.289999999</v>
      </c>
      <c r="O636" s="192">
        <f>O8+O95+O126+O129+O207+O221+O236+O247+O284+O289+O296+O331+O338+O342+O391+O419+O463+O485+O494+O529+O626</f>
        <v>162599.44</v>
      </c>
      <c r="P636" s="192">
        <f t="shared" ref="P636:Y636" si="1">P8+P95+P126+P129+P207+P221+P236+P247+P284+P289+P296+P331+P338+P342+P391+P419+P463+P485+P494+P529+P626</f>
        <v>9297157.7100000009</v>
      </c>
      <c r="Q636" s="192">
        <f t="shared" si="1"/>
        <v>25425.72</v>
      </c>
      <c r="R636" s="192">
        <f t="shared" si="1"/>
        <v>12385633.980000002</v>
      </c>
      <c r="S636" s="192">
        <f t="shared" si="1"/>
        <v>2515176.73</v>
      </c>
      <c r="T636" s="192">
        <f t="shared" si="1"/>
        <v>114367.18</v>
      </c>
      <c r="U636" s="192">
        <f t="shared" si="1"/>
        <v>10486.8</v>
      </c>
      <c r="V636" s="192">
        <f t="shared" si="1"/>
        <v>27913005.489999995</v>
      </c>
      <c r="W636" s="192">
        <f t="shared" si="1"/>
        <v>2387060.1999999997</v>
      </c>
      <c r="X636" s="192">
        <f t="shared" si="1"/>
        <v>308516.01</v>
      </c>
      <c r="Y636" s="192">
        <f t="shared" si="1"/>
        <v>588851.88</v>
      </c>
      <c r="Z636" s="192">
        <f>Z8+Z95+Z126+Z129+Z207+Z221+Z236+Z247+Z284+Z289+Z296+Z331+Z338+Z342+Z391+Z419+Z463+Z485+Z494+Z529+Z626</f>
        <v>415000</v>
      </c>
      <c r="AA636" s="192">
        <f t="shared" ref="AA636:AG636" si="2">AA8+AA95+AA126+AA129+AA207+AA221+AA236+AA247+AA284+AA289+AA296+AA331+AA338+AA342+AA391+AA419+AA463+AA485+AA494+AA529+AA626</f>
        <v>23579118.789999999</v>
      </c>
      <c r="AB636" s="192">
        <f t="shared" si="2"/>
        <v>3163976.93</v>
      </c>
      <c r="AC636" s="192">
        <f t="shared" si="2"/>
        <v>588851.88</v>
      </c>
      <c r="AD636" s="192">
        <f t="shared" si="2"/>
        <v>51063.11</v>
      </c>
      <c r="AE636" s="192">
        <f t="shared" si="2"/>
        <v>18373682.489999998</v>
      </c>
      <c r="AF636" s="192">
        <f t="shared" si="2"/>
        <v>1195227.52</v>
      </c>
      <c r="AG636" s="192">
        <f t="shared" si="2"/>
        <v>15629880</v>
      </c>
      <c r="AH636" s="192">
        <f>AH8+AH95+AH126+AH129+AH207+AH221+AH236+AH247+AH284+AH289+AH296+AH331+AH338+AH342+AH391+AH419+AH463+AH485+AH494+AH529+AH626</f>
        <v>1120000</v>
      </c>
      <c r="AI636" s="192">
        <f t="shared" ref="AI636:BK636" si="3">AI8+AI95+AI126+AI129+AI207+AI221+AI236+AI247+AI284+AI289+AI296+AI331+AI338+AI342+AI391+AI419+AI463+AI485+AI494+AI529+AI626</f>
        <v>312469</v>
      </c>
      <c r="AJ636" s="192">
        <f t="shared" si="3"/>
        <v>67856541.070000008</v>
      </c>
      <c r="AK636" s="192">
        <f t="shared" si="3"/>
        <v>497500</v>
      </c>
      <c r="AL636" s="192">
        <f t="shared" si="3"/>
        <v>657000</v>
      </c>
      <c r="AM636" s="192">
        <f t="shared" si="3"/>
        <v>210000</v>
      </c>
      <c r="AN636" s="192">
        <f t="shared" si="3"/>
        <v>37000</v>
      </c>
      <c r="AO636" s="192">
        <f t="shared" si="3"/>
        <v>11604471.91</v>
      </c>
      <c r="AP636" s="192">
        <f t="shared" si="3"/>
        <v>8072470.9700000016</v>
      </c>
      <c r="AQ636" s="192">
        <f t="shared" si="3"/>
        <v>5501296.1999999993</v>
      </c>
      <c r="AR636" s="192">
        <f t="shared" si="3"/>
        <v>115921.01</v>
      </c>
      <c r="AS636" s="192">
        <f t="shared" si="3"/>
        <v>37033.32</v>
      </c>
      <c r="AT636" s="192">
        <f t="shared" si="3"/>
        <v>2115742.33</v>
      </c>
      <c r="AU636" s="192">
        <f t="shared" si="3"/>
        <v>567094</v>
      </c>
      <c r="AV636" s="192">
        <f t="shared" si="3"/>
        <v>776034.92999999982</v>
      </c>
      <c r="AW636" s="192">
        <f t="shared" si="3"/>
        <v>102214</v>
      </c>
      <c r="AX636" s="192">
        <f t="shared" si="3"/>
        <v>21098.940000000002</v>
      </c>
      <c r="AY636" s="192">
        <f t="shared" si="3"/>
        <v>5408654.1799999997</v>
      </c>
      <c r="AZ636" s="192">
        <f t="shared" si="3"/>
        <v>553582.23</v>
      </c>
      <c r="BA636" s="192">
        <f t="shared" si="3"/>
        <v>1312846.1600000001</v>
      </c>
      <c r="BB636" s="192">
        <f t="shared" si="3"/>
        <v>22885875.559999999</v>
      </c>
      <c r="BC636" s="192">
        <f t="shared" si="3"/>
        <v>175984195.70999998</v>
      </c>
      <c r="BD636" s="192">
        <f t="shared" si="3"/>
        <v>161085071.58000001</v>
      </c>
      <c r="BE636" s="192">
        <f t="shared" si="3"/>
        <v>88266114.280000001</v>
      </c>
      <c r="BF636" s="192">
        <f t="shared" si="3"/>
        <v>57736341.850000001</v>
      </c>
      <c r="BG636" s="192">
        <f t="shared" si="3"/>
        <v>7949263.6900000004</v>
      </c>
      <c r="BH636" s="262">
        <f t="shared" si="3"/>
        <v>72999138.799999997</v>
      </c>
      <c r="BI636" s="262">
        <f t="shared" si="3"/>
        <v>10157763</v>
      </c>
      <c r="BJ636" s="262">
        <f t="shared" si="3"/>
        <v>40786180.799999997</v>
      </c>
      <c r="BK636" s="262">
        <f t="shared" si="3"/>
        <v>22055195</v>
      </c>
      <c r="BL636" s="187">
        <v>9016801</v>
      </c>
      <c r="BM636" s="187">
        <v>23454986.780000001</v>
      </c>
      <c r="BN636" s="187">
        <v>575754.29</v>
      </c>
      <c r="BO636" s="187">
        <v>6904188.4000000004</v>
      </c>
      <c r="BP636" s="187">
        <v>80008394.400000006</v>
      </c>
      <c r="BQ636" s="187">
        <v>101574.89</v>
      </c>
      <c r="BR636" s="187">
        <v>101574.89</v>
      </c>
    </row>
    <row r="637" spans="1:70" x14ac:dyDescent="0.2">
      <c r="E637" s="194">
        <f>E636-N636-O636-Y636-Z636-AH636</f>
        <v>715008871.01999998</v>
      </c>
      <c r="F637" s="207"/>
      <c r="G637" s="207"/>
      <c r="H637" s="207"/>
      <c r="I637" s="207"/>
      <c r="J637" s="207"/>
      <c r="K637" s="207"/>
      <c r="L637" s="207"/>
      <c r="M637" s="207"/>
      <c r="N637" s="194">
        <f>N636+O636+Z636+AH636+Y636</f>
        <v>19434345.609999999</v>
      </c>
    </row>
    <row r="638" spans="1:70" x14ac:dyDescent="0.2">
      <c r="E638" s="193"/>
      <c r="N638" s="194"/>
      <c r="O638" s="193"/>
      <c r="Y638" s="193"/>
      <c r="BH638" s="193"/>
      <c r="BI638" s="193"/>
      <c r="BJ638" s="193"/>
      <c r="BK638" s="193"/>
    </row>
    <row r="639" spans="1:70" x14ac:dyDescent="0.2">
      <c r="A639" s="92"/>
      <c r="B639" s="92"/>
      <c r="C639" s="92"/>
      <c r="D639" s="92"/>
      <c r="E639" s="381" t="s">
        <v>189</v>
      </c>
      <c r="F639" s="381"/>
      <c r="G639" s="381"/>
      <c r="H639" s="381"/>
      <c r="I639" s="381"/>
      <c r="J639" s="381"/>
      <c r="K639" s="381"/>
      <c r="L639" s="381"/>
      <c r="M639" s="381"/>
      <c r="N639" s="381"/>
      <c r="O639" s="381"/>
      <c r="P639" s="381"/>
      <c r="Q639" s="381"/>
      <c r="R639" s="381"/>
      <c r="S639" s="381"/>
      <c r="T639" s="381"/>
      <c r="U639" s="381"/>
      <c r="V639" s="381"/>
      <c r="W639" s="381"/>
      <c r="X639" s="381"/>
      <c r="Y639" s="381"/>
      <c r="Z639" s="381" t="s">
        <v>188</v>
      </c>
      <c r="AA639" s="381"/>
      <c r="AB639" s="381"/>
      <c r="AC639" s="381"/>
      <c r="AD639" s="381"/>
      <c r="AE639" s="381"/>
      <c r="AF639" s="381"/>
      <c r="AG639" s="381"/>
      <c r="AH639" s="381"/>
      <c r="AI639" s="381"/>
      <c r="AJ639" s="381"/>
      <c r="AK639" s="381"/>
      <c r="AL639" s="381"/>
      <c r="AM639" s="381"/>
      <c r="AN639" s="381"/>
      <c r="AO639" s="381"/>
      <c r="AP639" s="381"/>
      <c r="AQ639" s="381"/>
      <c r="AR639" s="381"/>
      <c r="AS639" s="381"/>
      <c r="AT639" s="381"/>
      <c r="AU639" s="381"/>
      <c r="AV639" s="381"/>
      <c r="AW639" s="381"/>
      <c r="AX639" s="381"/>
      <c r="AY639" s="381"/>
      <c r="AZ639" s="381"/>
      <c r="BA639" s="381"/>
      <c r="BB639" s="381"/>
      <c r="BC639" s="381"/>
      <c r="BD639" s="381"/>
      <c r="BE639" s="381"/>
      <c r="BF639" s="381"/>
      <c r="BG639" s="381"/>
      <c r="BH639" s="381"/>
      <c r="BI639" s="381"/>
      <c r="BJ639" s="385"/>
      <c r="BK639" s="383" t="s">
        <v>827</v>
      </c>
      <c r="BL639" s="162"/>
      <c r="BM639" s="162"/>
      <c r="BN639" s="162"/>
      <c r="BO639" s="163"/>
      <c r="BP639" s="382"/>
      <c r="BQ639" s="100"/>
    </row>
    <row r="640" spans="1:70" x14ac:dyDescent="0.2">
      <c r="A640" s="92"/>
      <c r="B640" s="92"/>
      <c r="C640" s="92"/>
      <c r="D640" s="92"/>
      <c r="E640" s="201" t="s">
        <v>742</v>
      </c>
      <c r="F640" s="201"/>
      <c r="G640" s="201"/>
      <c r="H640" s="201"/>
      <c r="I640" s="201"/>
      <c r="J640" s="201"/>
      <c r="K640" s="201"/>
      <c r="L640" s="201"/>
      <c r="M640" s="201"/>
      <c r="N640" s="201" t="s">
        <v>156</v>
      </c>
      <c r="O640" s="201" t="s">
        <v>157</v>
      </c>
      <c r="P640" s="201"/>
      <c r="Q640" s="201"/>
      <c r="R640" s="201"/>
      <c r="S640" s="201"/>
      <c r="T640" s="201"/>
      <c r="U640" s="201"/>
      <c r="V640" s="201"/>
      <c r="W640" s="201"/>
      <c r="X640" s="201"/>
      <c r="Y640" s="201" t="s">
        <v>131</v>
      </c>
      <c r="Z640" s="202" t="s">
        <v>742</v>
      </c>
      <c r="AA640" s="202"/>
      <c r="AB640" s="202"/>
      <c r="AC640" s="202"/>
      <c r="AD640" s="202"/>
      <c r="AE640" s="202"/>
      <c r="AF640" s="202"/>
      <c r="AG640" s="202"/>
      <c r="AH640" s="202"/>
      <c r="AI640" s="202"/>
      <c r="AJ640" s="202"/>
      <c r="AK640" s="202"/>
      <c r="AL640" s="202"/>
      <c r="AM640" s="202"/>
      <c r="AN640" s="202"/>
      <c r="AO640" s="202"/>
      <c r="AP640" s="202"/>
      <c r="AQ640" s="202"/>
      <c r="AR640" s="202"/>
      <c r="AS640" s="202"/>
      <c r="AT640" s="202"/>
      <c r="AU640" s="202"/>
      <c r="AV640" s="202"/>
      <c r="AW640" s="202"/>
      <c r="AX640" s="202"/>
      <c r="AY640" s="202"/>
      <c r="AZ640" s="202"/>
      <c r="BA640" s="202"/>
      <c r="BB640" s="202"/>
      <c r="BC640" s="202"/>
      <c r="BD640" s="202"/>
      <c r="BE640" s="202"/>
      <c r="BF640" s="202"/>
      <c r="BG640" s="202"/>
      <c r="BH640" s="202" t="s">
        <v>156</v>
      </c>
      <c r="BI640" s="202" t="s">
        <v>157</v>
      </c>
      <c r="BJ640" s="202" t="s">
        <v>131</v>
      </c>
      <c r="BK640" s="384"/>
      <c r="BL640" s="162"/>
      <c r="BM640" s="162"/>
      <c r="BN640" s="162"/>
      <c r="BO640" s="163"/>
      <c r="BP640" s="382"/>
      <c r="BQ640" s="100"/>
    </row>
    <row r="641" spans="1:69" x14ac:dyDescent="0.2">
      <c r="A641" s="93" t="s">
        <v>183</v>
      </c>
      <c r="B641" s="92"/>
      <c r="C641" s="92"/>
      <c r="D641" s="92"/>
      <c r="E641" s="195">
        <f>E120-N120-O120-Y120-Z120-AH120+E342-N342-O342-Y342-Z342-AH342+E391-N391-O391-Y391-Z391-AH391</f>
        <v>89142475.089999989</v>
      </c>
      <c r="F641" s="196"/>
      <c r="G641" s="196"/>
      <c r="H641" s="196"/>
      <c r="I641" s="196"/>
      <c r="J641" s="196"/>
      <c r="K641" s="196"/>
      <c r="L641" s="196"/>
      <c r="M641" s="196"/>
      <c r="N641" s="255">
        <f>BJ120+BJ342+BJ391</f>
        <v>4969083.96</v>
      </c>
      <c r="O641" s="255">
        <f>BK120+BK342+BK391</f>
        <v>2874711</v>
      </c>
      <c r="P641" s="255"/>
      <c r="Q641" s="256"/>
      <c r="R641" s="256"/>
      <c r="S641" s="256"/>
      <c r="T641" s="256"/>
      <c r="U641" s="256"/>
      <c r="V641" s="256"/>
      <c r="W641" s="256"/>
      <c r="X641" s="256"/>
      <c r="Y641" s="255">
        <f>BI120+BI342+BI391</f>
        <v>1324953</v>
      </c>
      <c r="Z641" s="196"/>
      <c r="AA641" s="196"/>
      <c r="AB641" s="196"/>
      <c r="AC641" s="196"/>
      <c r="AD641" s="196"/>
      <c r="AE641" s="196"/>
      <c r="AF641" s="196"/>
      <c r="AG641" s="196"/>
      <c r="AH641" s="196"/>
      <c r="AI641" s="196"/>
      <c r="AJ641" s="196"/>
      <c r="AK641" s="196"/>
      <c r="AL641" s="196"/>
      <c r="AM641" s="196"/>
      <c r="AN641" s="196"/>
      <c r="AO641" s="196"/>
      <c r="AP641" s="196"/>
      <c r="AQ641" s="196"/>
      <c r="AR641" s="196"/>
      <c r="AS641" s="196"/>
      <c r="AT641" s="196"/>
      <c r="AU641" s="196"/>
      <c r="AV641" s="196"/>
      <c r="AW641" s="196"/>
      <c r="AX641" s="196"/>
      <c r="AY641" s="196"/>
      <c r="AZ641" s="196"/>
      <c r="BA641" s="196"/>
      <c r="BB641" s="196"/>
      <c r="BC641" s="196"/>
      <c r="BD641" s="196"/>
      <c r="BE641" s="196"/>
      <c r="BF641" s="196"/>
      <c r="BG641" s="196"/>
      <c r="BH641" s="196"/>
      <c r="BI641" s="196"/>
      <c r="BJ641" s="196"/>
      <c r="BK641" s="199">
        <f>N120+N342+Z342+AH342+N391</f>
        <v>2356213.56</v>
      </c>
      <c r="BL641" s="110"/>
      <c r="BM641" s="110"/>
      <c r="BN641" s="110"/>
      <c r="BO641" s="111"/>
      <c r="BP641" s="116"/>
      <c r="BQ641" s="100"/>
    </row>
    <row r="642" spans="1:69" x14ac:dyDescent="0.2">
      <c r="A642" s="93" t="s">
        <v>184</v>
      </c>
      <c r="B642" s="92"/>
      <c r="C642" s="92"/>
      <c r="D642" s="92"/>
      <c r="E642" s="195">
        <f>E107-N107-O107-Y107-Z107-AH107+E109-N109-O109-Y109-Z109-AH109+E110-N110-O110-Y110-Z110-AH110+E111-N111-O111-Y111-Z111-AH111+E112-N112-O112-Y112-Z112-AH112+E113-N113-O113-Y113-Z113-AH113+E115-N115-O115-Y115-Z115-AH115+E116-N116-O116-Y116-Z116-AH116+E117-N117-O117-Y117-Z117-AH117+E118-N118-O118-Y118-Z118-AH118+E247-N247-O247-Y247-Z247-AH247+E284-N284-O284-Y284-Z284-AH284+E463-N463-O463-Y463-Z463-AH463</f>
        <v>90713642.170000002</v>
      </c>
      <c r="F642" s="196"/>
      <c r="G642" s="196"/>
      <c r="H642" s="196"/>
      <c r="I642" s="196"/>
      <c r="J642" s="196"/>
      <c r="K642" s="196"/>
      <c r="L642" s="196"/>
      <c r="M642" s="196"/>
      <c r="N642" s="255">
        <f>BJ107+BJ109+BJ110+BJ111+BJ112+BJ113+BJ117+BJ118+BJ247+BJ284+BJ463+BJ116</f>
        <v>4955358.58</v>
      </c>
      <c r="O642" s="255">
        <f>BK107+BK109+BK110+BK111+BK112+BK113+BK117+BK118+BK247+BK284+BK463+BK116</f>
        <v>2781708</v>
      </c>
      <c r="P642" s="255"/>
      <c r="Q642" s="256"/>
      <c r="R642" s="256"/>
      <c r="S642" s="256"/>
      <c r="T642" s="256"/>
      <c r="U642" s="256"/>
      <c r="V642" s="256"/>
      <c r="W642" s="256"/>
      <c r="X642" s="256"/>
      <c r="Y642" s="255">
        <f>BI107+BI109+BI110+BI111+BI112+BI113+BI117+BI118+BI247+BI284+BI463+BI116</f>
        <v>1305013</v>
      </c>
      <c r="Z642" s="196"/>
      <c r="AA642" s="196"/>
      <c r="AB642" s="196"/>
      <c r="AC642" s="196"/>
      <c r="AD642" s="196"/>
      <c r="AE642" s="196"/>
      <c r="AF642" s="196"/>
      <c r="AG642" s="196"/>
      <c r="AH642" s="196"/>
      <c r="AI642" s="196"/>
      <c r="AJ642" s="196"/>
      <c r="AK642" s="196"/>
      <c r="AL642" s="196"/>
      <c r="AM642" s="196"/>
      <c r="AN642" s="196"/>
      <c r="AO642" s="196"/>
      <c r="AP642" s="196"/>
      <c r="AQ642" s="196"/>
      <c r="AR642" s="196"/>
      <c r="AS642" s="196"/>
      <c r="AT642" s="196"/>
      <c r="AU642" s="196"/>
      <c r="AV642" s="196"/>
      <c r="AW642" s="196"/>
      <c r="AX642" s="196"/>
      <c r="AY642" s="196"/>
      <c r="AZ642" s="196"/>
      <c r="BA642" s="196"/>
      <c r="BB642" s="196"/>
      <c r="BC642" s="196"/>
      <c r="BD642" s="196"/>
      <c r="BE642" s="196"/>
      <c r="BF642" s="196"/>
      <c r="BG642" s="196"/>
      <c r="BH642" s="196"/>
      <c r="BI642" s="196"/>
      <c r="BJ642" s="196"/>
      <c r="BK642" s="199">
        <f>N107+N109+N116+N247+AH247+N284+N463+Z463+Z247</f>
        <v>2079725.1600000001</v>
      </c>
      <c r="BL642" s="110"/>
      <c r="BM642" s="110"/>
      <c r="BN642" s="110"/>
      <c r="BO642" s="111"/>
      <c r="BP642" s="116"/>
      <c r="BQ642" s="100"/>
    </row>
    <row r="643" spans="1:69" x14ac:dyDescent="0.2">
      <c r="A643" s="93" t="s">
        <v>185</v>
      </c>
      <c r="B643" s="92"/>
      <c r="C643" s="92"/>
      <c r="D643" s="92"/>
      <c r="E643" s="195">
        <f>E108-N108-O108-Y108-Z108-AH108+E119-N119-O119-Y119-Z119-AH119+E289-N289-O289-Y289-Z289-AH289+E296-N296-O296-Y296-Z296-AH296+E331-N331-O331-Y331-Z331-AH331+E419-N419-O419-Y419-Z419-AH419</f>
        <v>91852651.819999978</v>
      </c>
      <c r="F643" s="196"/>
      <c r="G643" s="196"/>
      <c r="H643" s="196"/>
      <c r="I643" s="196"/>
      <c r="J643" s="196"/>
      <c r="K643" s="196"/>
      <c r="L643" s="196"/>
      <c r="M643" s="196"/>
      <c r="N643" s="255">
        <f>BJ108+BJ119+BJ289+BJ296+BJ331+BJ419</f>
        <v>5232226.24</v>
      </c>
      <c r="O643" s="255">
        <f>BK108+BK119+BK289+BK296+BK331+BK419</f>
        <v>2961424</v>
      </c>
      <c r="P643" s="255"/>
      <c r="Q643" s="256"/>
      <c r="R643" s="256"/>
      <c r="S643" s="256"/>
      <c r="T643" s="256"/>
      <c r="U643" s="256"/>
      <c r="V643" s="256"/>
      <c r="W643" s="256"/>
      <c r="X643" s="256"/>
      <c r="Y643" s="255">
        <f>BI108+BI119+BI289+BI296+BI331+BI419</f>
        <v>1351198</v>
      </c>
      <c r="Z643" s="196"/>
      <c r="AA643" s="196"/>
      <c r="AB643" s="196"/>
      <c r="AC643" s="196"/>
      <c r="AD643" s="196"/>
      <c r="AE643" s="196"/>
      <c r="AF643" s="196"/>
      <c r="AG643" s="196"/>
      <c r="AH643" s="196"/>
      <c r="AI643" s="196"/>
      <c r="AJ643" s="196"/>
      <c r="AK643" s="196"/>
      <c r="AL643" s="196"/>
      <c r="AM643" s="196"/>
      <c r="AN643" s="196"/>
      <c r="AO643" s="196"/>
      <c r="AP643" s="196"/>
      <c r="AQ643" s="196"/>
      <c r="AR643" s="196"/>
      <c r="AS643" s="196"/>
      <c r="AT643" s="196"/>
      <c r="AU643" s="196"/>
      <c r="AV643" s="196"/>
      <c r="AW643" s="196"/>
      <c r="AX643" s="196"/>
      <c r="AY643" s="196"/>
      <c r="AZ643" s="196"/>
      <c r="BA643" s="196"/>
      <c r="BB643" s="196"/>
      <c r="BC643" s="196"/>
      <c r="BD643" s="196"/>
      <c r="BE643" s="196"/>
      <c r="BF643" s="196"/>
      <c r="BG643" s="196"/>
      <c r="BH643" s="196"/>
      <c r="BI643" s="196"/>
      <c r="BJ643" s="196"/>
      <c r="BK643" s="199">
        <f>N108+N119+N296+Z296+N331+N419+Z419+AH419+N289</f>
        <v>3067579.1</v>
      </c>
      <c r="BL643" s="110"/>
      <c r="BM643" s="110"/>
      <c r="BN643" s="110"/>
      <c r="BO643" s="111"/>
      <c r="BP643" s="116"/>
      <c r="BQ643" s="100"/>
    </row>
    <row r="644" spans="1:69" x14ac:dyDescent="0.2">
      <c r="A644" s="93" t="s">
        <v>744</v>
      </c>
      <c r="B644" s="92"/>
      <c r="C644" s="92"/>
      <c r="D644" s="92"/>
      <c r="E644" s="195">
        <f>E96-N96-O96-Y96-Z96-AH96+E99-N99-O99-Y99-Z99-AH99+E102-N102-O102-Y102-Z102-AH102+E104-N104-O104-Y104-Z104-AH104+E129-N129-O129-Y129-Z129-AH129+E207-N207-O207-Y207-Z207-AH207+E221-N221-O221-Y221-Z221-AH221+E236-N236-O236-Y236-Z236-AH236+E338-N338-O338-Y338-Z338-AH338+E485-N485-O485-Y485-Z485-AH485+E494-N494-O494-Y494-Z494-AH494+E529-N529-O529-Y529-Z529-AH529+E626-N626-O626-Y626-Z626-AH626</f>
        <v>282460648.09999996</v>
      </c>
      <c r="F644" s="196"/>
      <c r="G644" s="196"/>
      <c r="H644" s="196"/>
      <c r="I644" s="196"/>
      <c r="J644" s="196"/>
      <c r="K644" s="196"/>
      <c r="L644" s="196"/>
      <c r="M644" s="196"/>
      <c r="N644" s="255">
        <f>BJ96+BJ99+BJ102+BJ104+BJ129+BJ207+BJ221+BJ236+BJ338+BJ485+BJ494+BJ529+BJ626</f>
        <v>15841191.959999999</v>
      </c>
      <c r="O644" s="255">
        <f>BK96+BK99+BK102+BK104+BK129+BK207+BK221+BK236+BK338+BK485+BK494+BK529+BK626</f>
        <v>9076094</v>
      </c>
      <c r="P644" s="255"/>
      <c r="Q644" s="256"/>
      <c r="R644" s="256"/>
      <c r="S644" s="256"/>
      <c r="T644" s="256"/>
      <c r="U644" s="256"/>
      <c r="V644" s="256"/>
      <c r="W644" s="256"/>
      <c r="X644" s="256"/>
      <c r="Y644" s="255">
        <f>BI96+BI99+BI102+BI104+BI129+BI207+BI221+BI236+BI338+BI485+BI494+BI529+BI626</f>
        <v>4134488</v>
      </c>
      <c r="Z644" s="195">
        <f>E8+E126-N8-Y8-Z8-AH8</f>
        <v>160724652.25</v>
      </c>
      <c r="AA644" s="195"/>
      <c r="AB644" s="196"/>
      <c r="AC644" s="196"/>
      <c r="AD644" s="196"/>
      <c r="AE644" s="196"/>
      <c r="AF644" s="196"/>
      <c r="AG644" s="196"/>
      <c r="AH644" s="195"/>
      <c r="AI644" s="196"/>
      <c r="AJ644" s="196"/>
      <c r="AK644" s="196"/>
      <c r="AL644" s="196"/>
      <c r="AM644" s="196"/>
      <c r="AN644" s="196"/>
      <c r="AO644" s="196"/>
      <c r="AP644" s="196"/>
      <c r="AQ644" s="196"/>
      <c r="AR644" s="196"/>
      <c r="AS644" s="196"/>
      <c r="AT644" s="196"/>
      <c r="AU644" s="196"/>
      <c r="AV644" s="196"/>
      <c r="AW644" s="196"/>
      <c r="AX644" s="196"/>
      <c r="AY644" s="196"/>
      <c r="AZ644" s="196"/>
      <c r="BA644" s="196"/>
      <c r="BB644" s="196"/>
      <c r="BC644" s="196"/>
      <c r="BD644" s="196"/>
      <c r="BE644" s="196"/>
      <c r="BF644" s="196"/>
      <c r="BG644" s="196"/>
      <c r="BH644" s="255">
        <f>BJ8+BJ126</f>
        <v>9782120.5199999996</v>
      </c>
      <c r="BI644" s="255">
        <f>BK8+BK126</f>
        <v>4357642</v>
      </c>
      <c r="BJ644" s="255">
        <f>BI8+BI126</f>
        <v>2040389</v>
      </c>
      <c r="BK644" s="199">
        <f>N8+O8+Y8+Z8+AH8+N96+N104+N129+Z129+AH129+N207+N221+N236+N338+N485+N494+N529+N626+O494+Z494+Z529+Z626+AH494+AH529+N99+Z221</f>
        <v>11860827.789999999</v>
      </c>
      <c r="BL644" s="110"/>
      <c r="BM644" s="110"/>
      <c r="BN644" s="112"/>
      <c r="BO644" s="96"/>
      <c r="BP644" s="116"/>
      <c r="BQ644" s="100"/>
    </row>
    <row r="645" spans="1:69" x14ac:dyDescent="0.2">
      <c r="A645" s="93" t="s">
        <v>743</v>
      </c>
      <c r="B645" s="92"/>
      <c r="C645" s="92"/>
      <c r="D645" s="92"/>
      <c r="E645" s="197">
        <f>E644*0.31</f>
        <v>87562800.910999984</v>
      </c>
      <c r="F645" s="203"/>
      <c r="G645" s="203"/>
      <c r="H645" s="203"/>
      <c r="I645" s="203"/>
      <c r="J645" s="203"/>
      <c r="K645" s="203"/>
      <c r="L645" s="203"/>
      <c r="M645" s="203"/>
      <c r="N645" s="197">
        <f>N644*0.31</f>
        <v>4910769.5076000001</v>
      </c>
      <c r="O645" s="197">
        <f>O644*0.31</f>
        <v>2813589.14</v>
      </c>
      <c r="P645" s="197"/>
      <c r="Q645" s="203"/>
      <c r="R645" s="203"/>
      <c r="S645" s="203"/>
      <c r="T645" s="203"/>
      <c r="U645" s="203"/>
      <c r="V645" s="203"/>
      <c r="W645" s="203"/>
      <c r="X645" s="203"/>
      <c r="Y645" s="197">
        <f>Y644*0.31</f>
        <v>1281691.28</v>
      </c>
      <c r="Z645" s="197">
        <f>Z644*0.31</f>
        <v>49824642.197499998</v>
      </c>
      <c r="AA645" s="197"/>
      <c r="AB645" s="203"/>
      <c r="AC645" s="203"/>
      <c r="AD645" s="203"/>
      <c r="AE645" s="203"/>
      <c r="AF645" s="203"/>
      <c r="AG645" s="203"/>
      <c r="AH645" s="197"/>
      <c r="AI645" s="203"/>
      <c r="AJ645" s="203"/>
      <c r="AK645" s="203"/>
      <c r="AL645" s="203"/>
      <c r="AM645" s="203"/>
      <c r="AN645" s="203"/>
      <c r="AO645" s="203"/>
      <c r="AP645" s="203"/>
      <c r="AQ645" s="203"/>
      <c r="AR645" s="203"/>
      <c r="AS645" s="203"/>
      <c r="AT645" s="203"/>
      <c r="AU645" s="203"/>
      <c r="AV645" s="203"/>
      <c r="AW645" s="203"/>
      <c r="AX645" s="203"/>
      <c r="AY645" s="203"/>
      <c r="AZ645" s="203"/>
      <c r="BA645" s="203"/>
      <c r="BB645" s="203"/>
      <c r="BC645" s="203"/>
      <c r="BD645" s="203"/>
      <c r="BE645" s="203"/>
      <c r="BF645" s="203"/>
      <c r="BG645" s="203"/>
      <c r="BH645" s="197">
        <f>BH644*0.31</f>
        <v>3032457.3611999997</v>
      </c>
      <c r="BI645" s="197">
        <f>BI644*0.31</f>
        <v>1350869.02</v>
      </c>
      <c r="BJ645" s="197">
        <f>BJ644*0.31</f>
        <v>632520.59</v>
      </c>
      <c r="BK645" s="197">
        <f>BK644*0.31</f>
        <v>3676856.6148999999</v>
      </c>
      <c r="BL645" s="110"/>
      <c r="BM645" s="110"/>
      <c r="BN645" s="113"/>
      <c r="BO645" s="97"/>
      <c r="BP645" s="113"/>
      <c r="BQ645" s="117"/>
    </row>
    <row r="646" spans="1:69" x14ac:dyDescent="0.2">
      <c r="A646" s="93" t="s">
        <v>745</v>
      </c>
      <c r="B646" s="92"/>
      <c r="C646" s="92"/>
      <c r="D646" s="92"/>
      <c r="E646" s="197">
        <f>E644*0.33</f>
        <v>93212013.872999996</v>
      </c>
      <c r="F646" s="203"/>
      <c r="G646" s="203"/>
      <c r="H646" s="203"/>
      <c r="I646" s="203"/>
      <c r="J646" s="203"/>
      <c r="K646" s="203"/>
      <c r="L646" s="203"/>
      <c r="M646" s="203"/>
      <c r="N646" s="197">
        <f>N644*0.33</f>
        <v>5227593.3467999995</v>
      </c>
      <c r="O646" s="197">
        <f>O644*0.33</f>
        <v>2995111.02</v>
      </c>
      <c r="P646" s="197"/>
      <c r="Q646" s="203"/>
      <c r="R646" s="203"/>
      <c r="S646" s="203"/>
      <c r="T646" s="203"/>
      <c r="U646" s="203"/>
      <c r="V646" s="203"/>
      <c r="W646" s="203"/>
      <c r="X646" s="203"/>
      <c r="Y646" s="197">
        <f>Y644*0.33</f>
        <v>1364381.04</v>
      </c>
      <c r="Z646" s="197">
        <f>Z644*0.34</f>
        <v>54646381.765000001</v>
      </c>
      <c r="AA646" s="197"/>
      <c r="AB646" s="203"/>
      <c r="AC646" s="203"/>
      <c r="AD646" s="203"/>
      <c r="AE646" s="203"/>
      <c r="AF646" s="203"/>
      <c r="AG646" s="203"/>
      <c r="AH646" s="197"/>
      <c r="AI646" s="203"/>
      <c r="AJ646" s="203"/>
      <c r="AK646" s="203"/>
      <c r="AL646" s="203"/>
      <c r="AM646" s="203"/>
      <c r="AN646" s="203"/>
      <c r="AO646" s="203"/>
      <c r="AP646" s="203"/>
      <c r="AQ646" s="203"/>
      <c r="AR646" s="203"/>
      <c r="AS646" s="203"/>
      <c r="AT646" s="203"/>
      <c r="AU646" s="203"/>
      <c r="AV646" s="203"/>
      <c r="AW646" s="203"/>
      <c r="AX646" s="203"/>
      <c r="AY646" s="203"/>
      <c r="AZ646" s="203"/>
      <c r="BA646" s="203"/>
      <c r="BB646" s="203"/>
      <c r="BC646" s="203"/>
      <c r="BD646" s="203"/>
      <c r="BE646" s="203"/>
      <c r="BF646" s="203"/>
      <c r="BG646" s="203"/>
      <c r="BH646" s="197">
        <f>BH644*0.34</f>
        <v>3325920.9768000003</v>
      </c>
      <c r="BI646" s="197">
        <f>BI644*0.34</f>
        <v>1481598.28</v>
      </c>
      <c r="BJ646" s="197">
        <f>BJ644*0.34</f>
        <v>693732.26</v>
      </c>
      <c r="BK646" s="197">
        <f>BK644*0.34</f>
        <v>4032681.4485999998</v>
      </c>
      <c r="BL646" s="110"/>
      <c r="BM646" s="110"/>
      <c r="BN646" s="113"/>
      <c r="BO646" s="97"/>
      <c r="BP646" s="113"/>
      <c r="BQ646" s="117"/>
    </row>
    <row r="647" spans="1:69" x14ac:dyDescent="0.2">
      <c r="A647" s="94" t="s">
        <v>746</v>
      </c>
      <c r="B647" s="91"/>
      <c r="C647" s="91"/>
      <c r="D647" s="91"/>
      <c r="E647" s="198">
        <f>E644*0.35</f>
        <v>98861226.834999979</v>
      </c>
      <c r="F647" s="204"/>
      <c r="G647" s="204"/>
      <c r="H647" s="204"/>
      <c r="I647" s="204"/>
      <c r="J647" s="204"/>
      <c r="K647" s="204"/>
      <c r="L647" s="204"/>
      <c r="M647" s="204"/>
      <c r="N647" s="198">
        <f>N644*0.35</f>
        <v>5544417.1859999998</v>
      </c>
      <c r="O647" s="198">
        <f>O644*0.35</f>
        <v>3176632.9</v>
      </c>
      <c r="P647" s="198"/>
      <c r="Q647" s="204"/>
      <c r="R647" s="204"/>
      <c r="S647" s="204"/>
      <c r="T647" s="204"/>
      <c r="U647" s="204"/>
      <c r="V647" s="204"/>
      <c r="W647" s="204"/>
      <c r="X647" s="204"/>
      <c r="Y647" s="198">
        <f>Y644*0.35</f>
        <v>1447070.7999999998</v>
      </c>
      <c r="Z647" s="198">
        <f>Z644*0.35</f>
        <v>56253628.287499994</v>
      </c>
      <c r="AA647" s="198"/>
      <c r="AB647" s="204"/>
      <c r="AC647" s="204"/>
      <c r="AD647" s="204"/>
      <c r="AE647" s="204"/>
      <c r="AF647" s="204"/>
      <c r="AG647" s="204"/>
      <c r="AH647" s="198"/>
      <c r="AI647" s="204"/>
      <c r="AJ647" s="204"/>
      <c r="AK647" s="204"/>
      <c r="AL647" s="204"/>
      <c r="AM647" s="204"/>
      <c r="AN647" s="204"/>
      <c r="AO647" s="204"/>
      <c r="AP647" s="204"/>
      <c r="AQ647" s="204"/>
      <c r="AR647" s="204"/>
      <c r="AS647" s="204"/>
      <c r="AT647" s="204"/>
      <c r="AU647" s="204"/>
      <c r="AV647" s="204"/>
      <c r="AW647" s="204"/>
      <c r="AX647" s="204"/>
      <c r="AY647" s="204"/>
      <c r="AZ647" s="204"/>
      <c r="BA647" s="204"/>
      <c r="BB647" s="204"/>
      <c r="BC647" s="204"/>
      <c r="BD647" s="204"/>
      <c r="BE647" s="204"/>
      <c r="BF647" s="204"/>
      <c r="BG647" s="204"/>
      <c r="BH647" s="198">
        <f>BH644*0.35</f>
        <v>3423742.1819999996</v>
      </c>
      <c r="BI647" s="198">
        <f>BI644*0.35</f>
        <v>1525174.7</v>
      </c>
      <c r="BJ647" s="198">
        <f>BJ644*0.35</f>
        <v>714136.14999999991</v>
      </c>
      <c r="BK647" s="198">
        <f>BK644*0.35</f>
        <v>4151289.7264999994</v>
      </c>
      <c r="BL647" s="115"/>
      <c r="BM647" s="115"/>
      <c r="BN647" s="114"/>
      <c r="BO647" s="98"/>
      <c r="BP647" s="114"/>
      <c r="BQ647" s="117"/>
    </row>
    <row r="648" spans="1:69" x14ac:dyDescent="0.2">
      <c r="A648" s="94" t="s">
        <v>747</v>
      </c>
      <c r="B648" s="91"/>
      <c r="C648" s="91"/>
      <c r="D648" s="91"/>
      <c r="E648" s="198">
        <f>E644*0.01</f>
        <v>2824606.4809999997</v>
      </c>
      <c r="F648" s="204"/>
      <c r="G648" s="204"/>
      <c r="H648" s="204"/>
      <c r="I648" s="204"/>
      <c r="J648" s="204"/>
      <c r="K648" s="204"/>
      <c r="L648" s="204"/>
      <c r="M648" s="204"/>
      <c r="N648" s="198">
        <f>N644*0.01</f>
        <v>158411.91959999999</v>
      </c>
      <c r="O648" s="198">
        <f>O644*0.01</f>
        <v>90760.94</v>
      </c>
      <c r="P648" s="198"/>
      <c r="Q648" s="204"/>
      <c r="R648" s="204"/>
      <c r="S648" s="204"/>
      <c r="T648" s="204"/>
      <c r="U648" s="204"/>
      <c r="V648" s="204"/>
      <c r="W648" s="204"/>
      <c r="X648" s="204"/>
      <c r="Y648" s="198">
        <f>Y644*0.01</f>
        <v>41344.879999999997</v>
      </c>
      <c r="Z648" s="204"/>
      <c r="AA648" s="204"/>
      <c r="AB648" s="204"/>
      <c r="AC648" s="204"/>
      <c r="AD648" s="204"/>
      <c r="AE648" s="204"/>
      <c r="AF648" s="204"/>
      <c r="AG648" s="204"/>
      <c r="AH648" s="204"/>
      <c r="AI648" s="204"/>
      <c r="AJ648" s="204"/>
      <c r="AK648" s="204"/>
      <c r="AL648" s="204"/>
      <c r="AM648" s="204"/>
      <c r="AN648" s="204"/>
      <c r="AO648" s="204"/>
      <c r="AP648" s="204"/>
      <c r="AQ648" s="204"/>
      <c r="AR648" s="204"/>
      <c r="AS648" s="204"/>
      <c r="AT648" s="204"/>
      <c r="AU648" s="204"/>
      <c r="AV648" s="204"/>
      <c r="AW648" s="204"/>
      <c r="AX648" s="204"/>
      <c r="AY648" s="204"/>
      <c r="AZ648" s="204"/>
      <c r="BA648" s="204"/>
      <c r="BB648" s="204"/>
      <c r="BC648" s="204"/>
      <c r="BD648" s="204"/>
      <c r="BE648" s="204"/>
      <c r="BF648" s="204"/>
      <c r="BG648" s="204"/>
      <c r="BH648" s="204"/>
      <c r="BI648" s="204"/>
      <c r="BJ648" s="198"/>
      <c r="BK648" s="205"/>
      <c r="BL648" s="91"/>
      <c r="BM648" s="91"/>
      <c r="BN648" s="91"/>
      <c r="BO648" s="95"/>
      <c r="BP648" s="100"/>
      <c r="BQ648" s="117"/>
    </row>
    <row r="649" spans="1:69" x14ac:dyDescent="0.2">
      <c r="A649" s="100"/>
      <c r="B649" s="100"/>
      <c r="C649" s="100"/>
      <c r="D649" s="100"/>
      <c r="E649" s="200">
        <f>SUM(E641:E644)</f>
        <v>554169417.17999995</v>
      </c>
      <c r="F649" s="200"/>
      <c r="G649" s="200"/>
      <c r="H649" s="200"/>
      <c r="I649" s="200"/>
      <c r="J649" s="200"/>
      <c r="K649" s="200"/>
      <c r="L649" s="200"/>
      <c r="M649" s="200"/>
      <c r="N649" s="200">
        <f>SUM(N641:N644)</f>
        <v>30997860.739999998</v>
      </c>
      <c r="O649" s="200">
        <f t="shared" ref="O649" si="4">SUM(O641:O644)</f>
        <v>17693937</v>
      </c>
      <c r="P649" s="200"/>
      <c r="Q649" s="200"/>
      <c r="R649" s="200"/>
      <c r="S649" s="200"/>
      <c r="T649" s="200"/>
      <c r="U649" s="200"/>
      <c r="V649" s="200"/>
      <c r="W649" s="200"/>
      <c r="X649" s="200"/>
      <c r="Y649" s="200">
        <f t="shared" ref="Y649" si="5">SUM(Y641:Y644)</f>
        <v>8115652</v>
      </c>
      <c r="Z649" s="200">
        <f>SUM(Z641:Z644)</f>
        <v>160724652.25</v>
      </c>
      <c r="AA649" s="200"/>
      <c r="AB649" s="200"/>
      <c r="AC649" s="200"/>
      <c r="AD649" s="200"/>
      <c r="AE649" s="200"/>
      <c r="AF649" s="200"/>
      <c r="AG649" s="200"/>
      <c r="AH649" s="200"/>
      <c r="AI649" s="200"/>
      <c r="AJ649" s="200"/>
      <c r="AK649" s="200"/>
      <c r="AL649" s="200"/>
      <c r="AM649" s="200"/>
      <c r="AN649" s="200"/>
      <c r="AO649" s="200"/>
      <c r="AP649" s="200"/>
      <c r="AQ649" s="200"/>
      <c r="AR649" s="200"/>
      <c r="AS649" s="200"/>
      <c r="AT649" s="200"/>
      <c r="AU649" s="200"/>
      <c r="AV649" s="200"/>
      <c r="AW649" s="200"/>
      <c r="AX649" s="200"/>
      <c r="AY649" s="200"/>
      <c r="AZ649" s="200"/>
      <c r="BA649" s="200"/>
      <c r="BB649" s="200"/>
      <c r="BC649" s="200"/>
      <c r="BD649" s="200"/>
      <c r="BE649" s="200"/>
      <c r="BF649" s="200"/>
      <c r="BG649" s="200"/>
      <c r="BH649" s="200">
        <f t="shared" ref="BH649:BJ649" si="6">SUM(BH641:BH644)</f>
        <v>9782120.5199999996</v>
      </c>
      <c r="BI649" s="200">
        <f t="shared" si="6"/>
        <v>4357642</v>
      </c>
      <c r="BJ649" s="200">
        <f t="shared" si="6"/>
        <v>2040389</v>
      </c>
      <c r="BK649" s="200">
        <f>SUM(BK641:BK644)</f>
        <v>19364345.609999999</v>
      </c>
      <c r="BL649" s="124"/>
      <c r="BM649" s="124"/>
      <c r="BN649" s="124"/>
      <c r="BO649" s="124"/>
      <c r="BP649" s="124"/>
      <c r="BQ649" s="100"/>
    </row>
    <row r="650" spans="1:69" x14ac:dyDescent="0.2">
      <c r="A650" s="100"/>
      <c r="B650" s="100"/>
      <c r="C650" s="100"/>
      <c r="D650" s="100"/>
      <c r="E650" s="124"/>
      <c r="F650" s="124"/>
      <c r="G650" s="124"/>
      <c r="H650" s="124"/>
      <c r="I650" s="124"/>
      <c r="J650" s="124"/>
      <c r="K650" s="124"/>
      <c r="L650" s="124"/>
      <c r="M650" s="124"/>
      <c r="N650" s="124"/>
      <c r="O650" s="124"/>
      <c r="P650" s="124"/>
      <c r="Q650" s="124"/>
      <c r="R650" s="124"/>
      <c r="S650" s="124"/>
      <c r="T650" s="124"/>
      <c r="U650" s="124"/>
      <c r="V650" s="124"/>
      <c r="W650" s="124"/>
      <c r="X650" s="124"/>
      <c r="Y650" s="124"/>
      <c r="Z650" s="124"/>
      <c r="AA650" s="124"/>
      <c r="AB650" s="124"/>
      <c r="AC650" s="124"/>
      <c r="AD650" s="124"/>
      <c r="AE650" s="124"/>
      <c r="AF650" s="124"/>
      <c r="AG650" s="124"/>
      <c r="AH650" s="124"/>
      <c r="AI650" s="124"/>
      <c r="AJ650" s="124"/>
      <c r="AK650" s="124"/>
      <c r="AL650" s="124"/>
      <c r="AM650" s="124"/>
      <c r="AN650" s="124"/>
      <c r="AO650" s="124"/>
      <c r="AP650" s="124"/>
      <c r="AQ650" s="124"/>
      <c r="AR650" s="124"/>
      <c r="AS650" s="124"/>
      <c r="AT650" s="124"/>
      <c r="AU650" s="124"/>
      <c r="AV650" s="124"/>
      <c r="AW650" s="124"/>
      <c r="AX650" s="124"/>
      <c r="AY650" s="124"/>
      <c r="AZ650" s="124"/>
      <c r="BA650" s="124"/>
      <c r="BB650" s="124"/>
      <c r="BC650" s="124"/>
      <c r="BD650" s="124"/>
      <c r="BE650" s="124"/>
      <c r="BF650" s="124"/>
      <c r="BG650" s="124"/>
      <c r="BH650" s="124"/>
      <c r="BI650" s="124"/>
      <c r="BJ650" s="124"/>
      <c r="BK650" s="124"/>
      <c r="BL650" s="124"/>
      <c r="BM650" s="124"/>
      <c r="BN650" s="124"/>
      <c r="BO650" s="124"/>
      <c r="BP650" s="124"/>
    </row>
    <row r="651" spans="1:69" x14ac:dyDescent="0.2">
      <c r="A651" s="100"/>
      <c r="B651" s="100"/>
      <c r="C651" s="100"/>
      <c r="D651" s="100"/>
      <c r="E651" s="134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100"/>
      <c r="AG651" s="100"/>
      <c r="AH651" s="100"/>
      <c r="AI651" s="100"/>
      <c r="AJ651" s="100"/>
      <c r="AK651" s="100"/>
      <c r="AL651" s="100"/>
      <c r="AM651" s="100"/>
      <c r="AN651" s="100"/>
      <c r="AO651" s="100"/>
      <c r="AP651" s="100"/>
      <c r="AQ651" s="100"/>
      <c r="AR651" s="100"/>
      <c r="AS651" s="100"/>
      <c r="AT651" s="100"/>
      <c r="AU651" s="100"/>
      <c r="AV651" s="100"/>
      <c r="AW651" s="100"/>
      <c r="AX651" s="100"/>
      <c r="AY651" s="100"/>
      <c r="AZ651" s="100"/>
      <c r="BA651" s="100"/>
      <c r="BB651" s="100"/>
      <c r="BC651" s="100"/>
      <c r="BD651" s="100"/>
      <c r="BE651" s="100"/>
      <c r="BF651" s="100"/>
      <c r="BG651" s="100"/>
      <c r="BH651" s="100"/>
      <c r="BI651" s="100"/>
      <c r="BJ651" s="100"/>
      <c r="BK651" s="134"/>
      <c r="BL651" s="100"/>
      <c r="BM651" s="100"/>
      <c r="BN651" s="100"/>
      <c r="BO651" s="100"/>
      <c r="BP651" s="100"/>
    </row>
    <row r="652" spans="1:69" x14ac:dyDescent="0.2">
      <c r="E652" s="193"/>
    </row>
    <row r="653" spans="1:69" x14ac:dyDescent="0.2">
      <c r="E653" s="193"/>
      <c r="BK653" s="193"/>
    </row>
    <row r="654" spans="1:69" x14ac:dyDescent="0.2">
      <c r="E654" s="193"/>
      <c r="Y654" s="193"/>
      <c r="AH654" s="193"/>
    </row>
    <row r="655" spans="1:69" x14ac:dyDescent="0.2">
      <c r="E655" s="193"/>
      <c r="Y655" s="193"/>
      <c r="BK655" s="193">
        <f>N637+BK641+BK642+BK643-BK644</f>
        <v>15077035.640000001</v>
      </c>
    </row>
    <row r="656" spans="1:69" x14ac:dyDescent="0.2">
      <c r="E656" s="193"/>
      <c r="N656" s="193"/>
      <c r="BK656" s="193"/>
    </row>
    <row r="657" spans="14:14" x14ac:dyDescent="0.2">
      <c r="N657" s="193"/>
    </row>
    <row r="658" spans="14:14" x14ac:dyDescent="0.2">
      <c r="N658" s="193"/>
    </row>
  </sheetData>
  <mergeCells count="75">
    <mergeCell ref="E639:Y639"/>
    <mergeCell ref="BP639:BP640"/>
    <mergeCell ref="BK639:BK640"/>
    <mergeCell ref="Z639:BJ639"/>
    <mergeCell ref="E5:E6"/>
    <mergeCell ref="Q5:Q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2:B2"/>
    <mergeCell ref="B4:C4"/>
    <mergeCell ref="B5:B6"/>
    <mergeCell ref="C5:C6"/>
    <mergeCell ref="D5:D6"/>
    <mergeCell ref="P5:P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O5:AO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BA5:BA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M5:BM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N5:BN6"/>
    <mergeCell ref="BO5:BO6"/>
    <mergeCell ref="BP5:BP6"/>
    <mergeCell ref="BQ5:BQ6"/>
    <mergeCell ref="BR5:BR6"/>
  </mergeCells>
  <pageMargins left="0.75" right="1" top="0.75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6"/>
  <sheetViews>
    <sheetView topLeftCell="A55" workbookViewId="0">
      <selection activeCell="B48" sqref="B48"/>
    </sheetView>
  </sheetViews>
  <sheetFormatPr defaultRowHeight="15" x14ac:dyDescent="0.25"/>
  <cols>
    <col min="1" max="1" width="19.28515625" style="102" customWidth="1"/>
    <col min="2" max="2" width="19.7109375" style="102" customWidth="1"/>
    <col min="3" max="3" width="15.28515625" style="102" customWidth="1"/>
    <col min="4" max="4" width="16.140625" style="102" customWidth="1"/>
    <col min="5" max="5" width="13.5703125" style="102" customWidth="1"/>
    <col min="6" max="6" width="16.5703125" style="102" customWidth="1"/>
    <col min="7" max="7" width="18.5703125" style="102" customWidth="1"/>
    <col min="8" max="8" width="21.28515625" style="102" customWidth="1"/>
    <col min="9" max="9" width="14.85546875" style="102" customWidth="1"/>
    <col min="10" max="10" width="16.28515625" style="102" customWidth="1"/>
    <col min="11" max="11" width="17.140625" style="102" customWidth="1"/>
    <col min="12" max="12" width="14.28515625" style="102" customWidth="1"/>
    <col min="13" max="13" width="12.85546875" style="102" customWidth="1"/>
    <col min="14" max="14" width="10" style="102" bestFit="1" customWidth="1"/>
    <col min="15" max="15" width="12.85546875" style="102" customWidth="1"/>
    <col min="16" max="23" width="9.140625" style="102"/>
    <col min="24" max="16384" width="9.140625" style="267"/>
  </cols>
  <sheetData>
    <row r="1" spans="1:23" ht="21.75" customHeight="1" x14ac:dyDescent="0.25">
      <c r="A1" s="283" t="s">
        <v>164</v>
      </c>
      <c r="B1" s="297">
        <f>C2+E2+G2+I2+K2+M2</f>
        <v>11120241.92</v>
      </c>
      <c r="C1" s="282"/>
      <c r="D1" s="282" t="s">
        <v>1183</v>
      </c>
      <c r="E1" s="282"/>
      <c r="F1" s="282" t="s">
        <v>1184</v>
      </c>
      <c r="G1" s="282"/>
      <c r="H1" s="282" t="s">
        <v>1185</v>
      </c>
      <c r="I1" s="282"/>
      <c r="J1" s="282" t="s">
        <v>750</v>
      </c>
      <c r="K1" s="282"/>
      <c r="L1" s="282" t="s">
        <v>751</v>
      </c>
      <c r="M1" s="282"/>
    </row>
    <row r="2" spans="1:23" x14ac:dyDescent="0.25">
      <c r="A2" s="282"/>
      <c r="B2" s="324" t="s">
        <v>748</v>
      </c>
      <c r="C2" s="324">
        <f>C3+C4+C5+C6</f>
        <v>9307482.0999999996</v>
      </c>
      <c r="D2" s="326" t="s">
        <v>1010</v>
      </c>
      <c r="E2" s="324">
        <f>E3</f>
        <v>958562.74</v>
      </c>
      <c r="F2" s="326" t="s">
        <v>1011</v>
      </c>
      <c r="G2" s="324">
        <f>G3</f>
        <v>124077.64</v>
      </c>
      <c r="H2" s="324" t="s">
        <v>749</v>
      </c>
      <c r="I2" s="324">
        <f>I3</f>
        <v>171731.5</v>
      </c>
      <c r="J2" s="324" t="s">
        <v>750</v>
      </c>
      <c r="K2" s="324">
        <f>K3+K4+K5</f>
        <v>251488</v>
      </c>
      <c r="L2" s="324" t="s">
        <v>751</v>
      </c>
      <c r="M2" s="324">
        <f>M3+M4</f>
        <v>306899.94</v>
      </c>
    </row>
    <row r="3" spans="1:23" x14ac:dyDescent="0.25">
      <c r="A3" s="282"/>
      <c r="B3" s="282" t="s">
        <v>183</v>
      </c>
      <c r="C3" s="282">
        <v>1009564.3</v>
      </c>
      <c r="D3" s="282" t="s">
        <v>744</v>
      </c>
      <c r="E3" s="282">
        <v>958562.74</v>
      </c>
      <c r="F3" s="282" t="s">
        <v>744</v>
      </c>
      <c r="G3" s="282">
        <v>124077.64</v>
      </c>
      <c r="H3" s="282" t="s">
        <v>744</v>
      </c>
      <c r="I3" s="282">
        <v>171731.5</v>
      </c>
      <c r="J3" s="282" t="s">
        <v>184</v>
      </c>
      <c r="K3" s="282">
        <v>90611.44</v>
      </c>
      <c r="L3" s="282" t="s">
        <v>184</v>
      </c>
      <c r="M3" s="282">
        <v>18579.68</v>
      </c>
    </row>
    <row r="4" spans="1:23" x14ac:dyDescent="0.25">
      <c r="A4" s="282"/>
      <c r="B4" s="282" t="s">
        <v>184</v>
      </c>
      <c r="C4" s="282">
        <v>1467674.6</v>
      </c>
      <c r="D4" s="284" t="s">
        <v>743</v>
      </c>
      <c r="E4" s="284">
        <f>E3*0.31</f>
        <v>297154.44939999998</v>
      </c>
      <c r="F4" s="284" t="s">
        <v>743</v>
      </c>
      <c r="G4" s="284">
        <f>G3*0.31</f>
        <v>38464.068399999996</v>
      </c>
      <c r="H4" s="284" t="s">
        <v>743</v>
      </c>
      <c r="I4" s="284">
        <f>I3*0.31</f>
        <v>53236.764999999999</v>
      </c>
      <c r="J4" s="282" t="s">
        <v>185</v>
      </c>
      <c r="K4" s="282">
        <v>158343.04000000001</v>
      </c>
      <c r="L4" s="282" t="s">
        <v>185</v>
      </c>
      <c r="M4" s="282">
        <v>288320.26</v>
      </c>
    </row>
    <row r="5" spans="1:23" x14ac:dyDescent="0.25">
      <c r="A5" s="282"/>
      <c r="B5" s="282" t="s">
        <v>185</v>
      </c>
      <c r="C5" s="282">
        <v>1230276.6000000001</v>
      </c>
      <c r="D5" s="284" t="s">
        <v>745</v>
      </c>
      <c r="E5" s="284">
        <f>E3*0.34</f>
        <v>325911.33160000003</v>
      </c>
      <c r="F5" s="284" t="s">
        <v>745</v>
      </c>
      <c r="G5" s="284">
        <f>G3*0.34</f>
        <v>42186.397600000004</v>
      </c>
      <c r="H5" s="284" t="s">
        <v>745</v>
      </c>
      <c r="I5" s="284">
        <f>I3*0.34</f>
        <v>58388.710000000006</v>
      </c>
      <c r="J5" s="282" t="s">
        <v>744</v>
      </c>
      <c r="K5" s="282">
        <v>2533.52</v>
      </c>
    </row>
    <row r="6" spans="1:23" x14ac:dyDescent="0.25">
      <c r="A6" s="282"/>
      <c r="B6" s="282" t="s">
        <v>744</v>
      </c>
      <c r="C6" s="282">
        <v>5599966.5999999996</v>
      </c>
      <c r="D6" s="284" t="s">
        <v>746</v>
      </c>
      <c r="E6" s="284">
        <f>E3*0.35</f>
        <v>335496.95899999997</v>
      </c>
      <c r="F6" s="284" t="s">
        <v>746</v>
      </c>
      <c r="G6" s="284">
        <f>G3*0.35</f>
        <v>43427.173999999999</v>
      </c>
      <c r="H6" s="284" t="s">
        <v>746</v>
      </c>
      <c r="I6" s="284">
        <f>I3*0.35</f>
        <v>60106.024999999994</v>
      </c>
      <c r="J6" s="284" t="s">
        <v>745</v>
      </c>
      <c r="K6" s="284">
        <f>K5*0.49</f>
        <v>1241.4248</v>
      </c>
    </row>
    <row r="7" spans="1:23" x14ac:dyDescent="0.25">
      <c r="A7" s="282"/>
      <c r="B7" s="284" t="s">
        <v>743</v>
      </c>
      <c r="C7" s="284">
        <f>C6*0.31</f>
        <v>1735989.6459999999</v>
      </c>
      <c r="J7" s="284" t="s">
        <v>746</v>
      </c>
      <c r="K7" s="284">
        <f>K5*0.51</f>
        <v>1292.0952</v>
      </c>
      <c r="O7" s="295"/>
    </row>
    <row r="8" spans="1:23" x14ac:dyDescent="0.25">
      <c r="A8" s="282"/>
      <c r="B8" s="284" t="s">
        <v>745</v>
      </c>
      <c r="C8" s="284">
        <f>C6*0.34</f>
        <v>1903988.6440000001</v>
      </c>
      <c r="O8" s="295"/>
    </row>
    <row r="9" spans="1:23" x14ac:dyDescent="0.25">
      <c r="A9" s="282"/>
      <c r="B9" s="284" t="s">
        <v>746</v>
      </c>
      <c r="C9" s="284">
        <f>C6*0.35</f>
        <v>1959988.3099999998</v>
      </c>
      <c r="W9" s="267"/>
    </row>
    <row r="10" spans="1:23" x14ac:dyDescent="0.25">
      <c r="F10" s="286" t="s">
        <v>183</v>
      </c>
      <c r="G10" s="286">
        <f>C3+C7+E4+G4+I4</f>
        <v>3134409.2288000002</v>
      </c>
    </row>
    <row r="11" spans="1:23" x14ac:dyDescent="0.25">
      <c r="F11" s="286" t="s">
        <v>184</v>
      </c>
      <c r="G11" s="286">
        <f>C4+C8+E5+G5+I5+K3+K6+M3</f>
        <v>3908582.2280000001</v>
      </c>
    </row>
    <row r="12" spans="1:23" x14ac:dyDescent="0.25">
      <c r="F12" s="286" t="s">
        <v>185</v>
      </c>
      <c r="G12" s="286">
        <f>C5+C9+E6+G6+I6+K4+K7+M4</f>
        <v>4077250.4632000001</v>
      </c>
    </row>
    <row r="13" spans="1:23" x14ac:dyDescent="0.25">
      <c r="F13" s="282"/>
      <c r="G13" s="283">
        <f>SUM(G10:G12)</f>
        <v>11120241.920000002</v>
      </c>
    </row>
    <row r="14" spans="1:23" s="268" customFormat="1" x14ac:dyDescent="0.25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</row>
    <row r="15" spans="1:23" x14ac:dyDescent="0.25">
      <c r="A15" s="283" t="s">
        <v>170</v>
      </c>
      <c r="B15" s="283">
        <f>D16+H16</f>
        <v>1706342</v>
      </c>
      <c r="C15" s="282"/>
      <c r="D15" s="282"/>
      <c r="E15" s="282"/>
      <c r="F15" s="282"/>
      <c r="G15" s="282"/>
      <c r="H15" s="282"/>
    </row>
    <row r="16" spans="1:23" x14ac:dyDescent="0.25">
      <c r="A16" s="282"/>
      <c r="B16" s="387" t="s">
        <v>752</v>
      </c>
      <c r="C16" s="387"/>
      <c r="D16" s="324">
        <v>1531342</v>
      </c>
      <c r="E16" s="282"/>
      <c r="F16" s="387" t="s">
        <v>753</v>
      </c>
      <c r="G16" s="387"/>
      <c r="H16" s="324">
        <f>H17+H18</f>
        <v>175000</v>
      </c>
    </row>
    <row r="17" spans="1:23" x14ac:dyDescent="0.25">
      <c r="A17" s="282"/>
      <c r="B17" s="282"/>
      <c r="C17" s="282" t="s">
        <v>183</v>
      </c>
      <c r="D17" s="282">
        <v>227150</v>
      </c>
      <c r="E17" s="282"/>
      <c r="F17" s="282" t="s">
        <v>753</v>
      </c>
      <c r="G17" s="282" t="s">
        <v>184</v>
      </c>
      <c r="H17" s="282">
        <v>76250</v>
      </c>
    </row>
    <row r="18" spans="1:23" x14ac:dyDescent="0.25">
      <c r="A18" s="282"/>
      <c r="B18" s="282"/>
      <c r="C18" s="282" t="s">
        <v>184</v>
      </c>
      <c r="D18" s="282">
        <v>204050</v>
      </c>
      <c r="E18" s="282"/>
      <c r="F18" s="282"/>
      <c r="G18" s="282" t="s">
        <v>185</v>
      </c>
      <c r="H18" s="282">
        <v>98750</v>
      </c>
    </row>
    <row r="19" spans="1:23" x14ac:dyDescent="0.25">
      <c r="A19" s="282"/>
      <c r="B19" s="282"/>
      <c r="C19" s="282" t="s">
        <v>185</v>
      </c>
      <c r="D19" s="282">
        <v>257950</v>
      </c>
      <c r="E19" s="282"/>
      <c r="F19" s="282"/>
      <c r="G19" s="282" t="s">
        <v>744</v>
      </c>
      <c r="H19" s="282">
        <v>0</v>
      </c>
    </row>
    <row r="20" spans="1:23" x14ac:dyDescent="0.25">
      <c r="A20" s="282"/>
      <c r="B20" s="282"/>
      <c r="C20" s="282" t="s">
        <v>744</v>
      </c>
      <c r="D20" s="282">
        <v>842192</v>
      </c>
      <c r="E20" s="282"/>
      <c r="F20" s="282"/>
      <c r="G20" s="284" t="s">
        <v>745</v>
      </c>
      <c r="H20" s="284">
        <f>H19*0.49</f>
        <v>0</v>
      </c>
    </row>
    <row r="21" spans="1:23" x14ac:dyDescent="0.25">
      <c r="A21" s="282"/>
      <c r="B21" s="282"/>
      <c r="C21" s="284" t="s">
        <v>743</v>
      </c>
      <c r="D21" s="284">
        <f>D20*0.31</f>
        <v>261079.52</v>
      </c>
      <c r="E21" s="282"/>
      <c r="F21" s="282"/>
      <c r="G21" s="284" t="s">
        <v>746</v>
      </c>
      <c r="H21" s="284">
        <f>H19*0.51</f>
        <v>0</v>
      </c>
    </row>
    <row r="22" spans="1:23" x14ac:dyDescent="0.25">
      <c r="A22" s="282"/>
      <c r="B22" s="282"/>
      <c r="C22" s="284" t="s">
        <v>745</v>
      </c>
      <c r="D22" s="284">
        <f>D20*0.34</f>
        <v>286345.28000000003</v>
      </c>
      <c r="E22" s="282"/>
      <c r="F22" s="282"/>
      <c r="G22" s="282"/>
      <c r="H22" s="282"/>
    </row>
    <row r="23" spans="1:23" x14ac:dyDescent="0.25">
      <c r="A23" s="282"/>
      <c r="B23" s="282"/>
      <c r="C23" s="284" t="s">
        <v>746</v>
      </c>
      <c r="D23" s="284">
        <f>D20*0.35</f>
        <v>294767.19999999995</v>
      </c>
      <c r="E23" s="282"/>
      <c r="F23" s="282"/>
      <c r="G23" s="282"/>
      <c r="H23" s="282"/>
    </row>
    <row r="24" spans="1:23" x14ac:dyDescent="0.25">
      <c r="A24" s="282"/>
      <c r="B24" s="282"/>
      <c r="C24" s="282"/>
      <c r="D24" s="282"/>
      <c r="E24" s="282"/>
      <c r="F24" s="286" t="s">
        <v>183</v>
      </c>
      <c r="G24" s="286">
        <f>D17+D21</f>
        <v>488229.52</v>
      </c>
      <c r="H24" s="282"/>
    </row>
    <row r="25" spans="1:23" x14ac:dyDescent="0.25">
      <c r="A25" s="282"/>
      <c r="B25" s="282"/>
      <c r="C25" s="282"/>
      <c r="D25" s="282"/>
      <c r="E25" s="282"/>
      <c r="F25" s="286" t="s">
        <v>184</v>
      </c>
      <c r="G25" s="286">
        <f>D18+D22+H17+H20</f>
        <v>566645.28</v>
      </c>
      <c r="H25" s="282"/>
    </row>
    <row r="26" spans="1:23" x14ac:dyDescent="0.25">
      <c r="A26" s="282"/>
      <c r="B26" s="282"/>
      <c r="C26" s="282"/>
      <c r="D26" s="282"/>
      <c r="E26" s="282"/>
      <c r="F26" s="286" t="s">
        <v>185</v>
      </c>
      <c r="G26" s="286">
        <f>D19+D23+H18+H21</f>
        <v>651467.19999999995</v>
      </c>
      <c r="H26" s="282"/>
    </row>
    <row r="27" spans="1:23" x14ac:dyDescent="0.25">
      <c r="A27" s="282"/>
      <c r="B27" s="282"/>
      <c r="C27" s="282"/>
      <c r="D27" s="282"/>
      <c r="E27" s="282"/>
      <c r="F27" s="282"/>
      <c r="G27" s="283">
        <f>SUM(G24:G26)</f>
        <v>1706342</v>
      </c>
      <c r="H27" s="282"/>
    </row>
    <row r="28" spans="1:23" s="268" customFormat="1" x14ac:dyDescent="0.25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23" ht="22.5" customHeight="1" x14ac:dyDescent="0.25">
      <c r="A29" s="283" t="s">
        <v>158</v>
      </c>
      <c r="B29" s="283">
        <f>G36</f>
        <v>334432556.87</v>
      </c>
      <c r="C29" s="282"/>
      <c r="D29" s="282"/>
      <c r="E29" s="282"/>
      <c r="F29" s="282"/>
      <c r="G29" s="282"/>
    </row>
    <row r="30" spans="1:23" x14ac:dyDescent="0.25">
      <c r="A30" s="282"/>
      <c r="B30" s="282" t="s">
        <v>183</v>
      </c>
      <c r="C30" s="282">
        <v>171138881.78999999</v>
      </c>
      <c r="D30" s="282"/>
      <c r="E30" s="282"/>
      <c r="F30" s="282"/>
      <c r="G30" s="282"/>
    </row>
    <row r="31" spans="1:23" x14ac:dyDescent="0.25">
      <c r="A31" s="282"/>
      <c r="B31" s="282" t="s">
        <v>184</v>
      </c>
      <c r="C31" s="282">
        <v>106190497.25</v>
      </c>
      <c r="D31" s="282"/>
      <c r="E31" s="282"/>
      <c r="F31" s="282"/>
      <c r="G31" s="282"/>
    </row>
    <row r="32" spans="1:23" x14ac:dyDescent="0.25">
      <c r="A32" s="282"/>
      <c r="B32" s="282" t="s">
        <v>185</v>
      </c>
      <c r="C32" s="282">
        <v>28498414.850000001</v>
      </c>
      <c r="D32" s="282"/>
      <c r="E32" s="282"/>
      <c r="F32" s="282"/>
      <c r="G32" s="282"/>
    </row>
    <row r="33" spans="1:23" x14ac:dyDescent="0.25">
      <c r="A33" s="282"/>
      <c r="B33" s="282" t="s">
        <v>744</v>
      </c>
      <c r="C33" s="282">
        <v>28604762.980000012</v>
      </c>
      <c r="D33" s="282"/>
      <c r="E33" s="282"/>
      <c r="F33" s="286" t="s">
        <v>183</v>
      </c>
      <c r="G33" s="286">
        <f>C30+C34+D34*0.31</f>
        <v>180006358.31380001</v>
      </c>
    </row>
    <row r="34" spans="1:23" x14ac:dyDescent="0.25">
      <c r="A34" s="282"/>
      <c r="B34" s="284" t="s">
        <v>743</v>
      </c>
      <c r="C34" s="284">
        <f>C33*0.31</f>
        <v>8867476.5238000043</v>
      </c>
      <c r="D34" s="282">
        <v>0</v>
      </c>
      <c r="E34" s="282"/>
      <c r="F34" s="286" t="s">
        <v>184</v>
      </c>
      <c r="G34" s="286">
        <f>C31+C35+D34*0.34</f>
        <v>115916116.66320001</v>
      </c>
    </row>
    <row r="35" spans="1:23" x14ac:dyDescent="0.25">
      <c r="A35" s="282"/>
      <c r="B35" s="284" t="s">
        <v>745</v>
      </c>
      <c r="C35" s="284">
        <f>C33*0.34</f>
        <v>9725619.413200004</v>
      </c>
      <c r="D35" s="282"/>
      <c r="E35" s="282"/>
      <c r="F35" s="286" t="s">
        <v>185</v>
      </c>
      <c r="G35" s="286">
        <f>C32+C36+D34*0.35</f>
        <v>38510081.893000007</v>
      </c>
    </row>
    <row r="36" spans="1:23" x14ac:dyDescent="0.25">
      <c r="A36" s="282"/>
      <c r="B36" s="284" t="s">
        <v>746</v>
      </c>
      <c r="C36" s="284">
        <f>C33*0.35</f>
        <v>10011667.043000003</v>
      </c>
      <c r="D36" s="282"/>
      <c r="E36" s="282"/>
      <c r="F36" s="282"/>
      <c r="G36" s="283">
        <f>SUM(G33:G35)</f>
        <v>334432556.87</v>
      </c>
    </row>
    <row r="37" spans="1:23" s="268" customFormat="1" x14ac:dyDescent="0.25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</row>
    <row r="38" spans="1:23" ht="18.75" customHeight="1" x14ac:dyDescent="0.25">
      <c r="A38" s="283" t="s">
        <v>162</v>
      </c>
      <c r="B38" s="283">
        <f>G45</f>
        <v>4996539.6100000003</v>
      </c>
      <c r="C38" s="282"/>
      <c r="D38" s="282"/>
      <c r="E38" s="282"/>
      <c r="F38" s="282"/>
      <c r="G38" s="282"/>
      <c r="I38" s="325"/>
      <c r="J38" s="325"/>
      <c r="K38" s="325"/>
      <c r="L38" s="325"/>
    </row>
    <row r="39" spans="1:23" x14ac:dyDescent="0.25">
      <c r="A39" s="282"/>
      <c r="B39" s="282" t="s">
        <v>183</v>
      </c>
      <c r="C39" s="282">
        <v>819014.66</v>
      </c>
      <c r="D39" s="282"/>
      <c r="E39" s="282"/>
      <c r="F39" s="282"/>
      <c r="G39" s="282"/>
      <c r="K39" s="325"/>
      <c r="L39" s="325"/>
      <c r="N39" s="107"/>
      <c r="O39" s="107"/>
      <c r="P39" s="107"/>
    </row>
    <row r="40" spans="1:23" x14ac:dyDescent="0.25">
      <c r="A40" s="282"/>
      <c r="B40" s="282" t="s">
        <v>184</v>
      </c>
      <c r="C40" s="282">
        <v>1015323.72</v>
      </c>
      <c r="D40" s="282"/>
      <c r="E40" s="282"/>
      <c r="F40" s="282"/>
      <c r="G40" s="282"/>
      <c r="I40" s="325"/>
      <c r="J40" s="325"/>
      <c r="K40" s="325"/>
      <c r="L40" s="325"/>
    </row>
    <row r="41" spans="1:23" x14ac:dyDescent="0.25">
      <c r="A41" s="282"/>
      <c r="B41" s="282" t="s">
        <v>185</v>
      </c>
      <c r="C41" s="282">
        <v>630413.92000000004</v>
      </c>
      <c r="D41" s="282"/>
      <c r="E41" s="282"/>
      <c r="F41" s="282"/>
      <c r="G41" s="282"/>
    </row>
    <row r="42" spans="1:23" x14ac:dyDescent="0.25">
      <c r="A42" s="282"/>
      <c r="B42" s="282" t="s">
        <v>744</v>
      </c>
      <c r="C42" s="282">
        <v>2531787.31</v>
      </c>
      <c r="D42" s="282"/>
      <c r="E42" s="282"/>
      <c r="F42" s="286" t="s">
        <v>183</v>
      </c>
      <c r="G42" s="286">
        <f>C39+C43</f>
        <v>1603868.7261000001</v>
      </c>
      <c r="I42" s="325"/>
      <c r="J42" s="325"/>
      <c r="L42" s="101"/>
    </row>
    <row r="43" spans="1:23" x14ac:dyDescent="0.25">
      <c r="A43" s="282"/>
      <c r="B43" s="284" t="s">
        <v>743</v>
      </c>
      <c r="C43" s="284">
        <f>C42*0.31</f>
        <v>784854.06610000005</v>
      </c>
      <c r="D43" s="282"/>
      <c r="E43" s="282"/>
      <c r="F43" s="286" t="s">
        <v>184</v>
      </c>
      <c r="G43" s="286">
        <f>C40+C44</f>
        <v>1876131.4054</v>
      </c>
      <c r="I43" s="325"/>
      <c r="J43" s="325"/>
    </row>
    <row r="44" spans="1:23" x14ac:dyDescent="0.25">
      <c r="A44" s="282"/>
      <c r="B44" s="284" t="s">
        <v>745</v>
      </c>
      <c r="C44" s="284">
        <f>C42*0.34</f>
        <v>860807.68540000007</v>
      </c>
      <c r="D44" s="282"/>
      <c r="E44" s="282"/>
      <c r="F44" s="286" t="s">
        <v>185</v>
      </c>
      <c r="G44" s="286">
        <f>C41+C45</f>
        <v>1516539.4785</v>
      </c>
      <c r="I44" s="325"/>
      <c r="J44" s="325"/>
    </row>
    <row r="45" spans="1:23" x14ac:dyDescent="0.25">
      <c r="A45" s="282"/>
      <c r="B45" s="284" t="s">
        <v>746</v>
      </c>
      <c r="C45" s="284">
        <f>C42*0.35</f>
        <v>886125.55849999993</v>
      </c>
      <c r="D45" s="282"/>
      <c r="E45" s="282"/>
      <c r="F45" s="282"/>
      <c r="G45" s="283">
        <f>SUM(G42:G44)</f>
        <v>4996539.6100000003</v>
      </c>
      <c r="I45" s="325"/>
      <c r="J45" s="325"/>
    </row>
    <row r="46" spans="1:23" s="268" customFormat="1" x14ac:dyDescent="0.25">
      <c r="A46" s="104"/>
      <c r="B46" s="104"/>
      <c r="C46" s="104"/>
      <c r="D46" s="104"/>
      <c r="E46" s="104"/>
      <c r="F46" s="104"/>
      <c r="G46" s="104"/>
      <c r="H46" s="104"/>
      <c r="I46" s="108"/>
      <c r="J46" s="108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</row>
    <row r="47" spans="1:23" ht="19.5" customHeight="1" x14ac:dyDescent="0.25">
      <c r="A47" s="297" t="s">
        <v>160</v>
      </c>
      <c r="B47" s="297">
        <f>C48+E48+G48+I48</f>
        <v>1333617.53</v>
      </c>
      <c r="C47" s="282"/>
      <c r="D47" s="282"/>
      <c r="E47" s="282"/>
      <c r="F47" s="282"/>
      <c r="G47" s="282"/>
      <c r="H47" s="282"/>
      <c r="I47" s="282"/>
    </row>
    <row r="48" spans="1:23" x14ac:dyDescent="0.25">
      <c r="A48" s="282"/>
      <c r="B48" s="324" t="s">
        <v>754</v>
      </c>
      <c r="C48" s="324">
        <f>SUM(C49:C51)</f>
        <v>1217200.04</v>
      </c>
      <c r="D48" s="324" t="s">
        <v>755</v>
      </c>
      <c r="E48" s="324">
        <v>113705.33</v>
      </c>
      <c r="F48" s="324" t="s">
        <v>758</v>
      </c>
      <c r="G48" s="324">
        <f>G49+G50+G51</f>
        <v>2712.16</v>
      </c>
      <c r="H48" s="324"/>
      <c r="I48" s="324">
        <v>0</v>
      </c>
    </row>
    <row r="49" spans="1:23" x14ac:dyDescent="0.25">
      <c r="A49" s="282"/>
      <c r="B49" s="284" t="s">
        <v>743</v>
      </c>
      <c r="C49" s="284">
        <v>377332.41599999997</v>
      </c>
      <c r="D49" s="284" t="s">
        <v>743</v>
      </c>
      <c r="E49" s="284">
        <f>E48*0.31</f>
        <v>35248.652300000002</v>
      </c>
      <c r="F49" s="284" t="s">
        <v>743</v>
      </c>
      <c r="G49" s="284">
        <v>2712.16</v>
      </c>
      <c r="H49" s="284" t="s">
        <v>743</v>
      </c>
      <c r="I49" s="284">
        <f>I48*0.31</f>
        <v>0</v>
      </c>
    </row>
    <row r="50" spans="1:23" x14ac:dyDescent="0.25">
      <c r="A50" s="282"/>
      <c r="B50" s="284" t="s">
        <v>745</v>
      </c>
      <c r="C50" s="284">
        <v>413847.81400000001</v>
      </c>
      <c r="D50" s="284" t="s">
        <v>745</v>
      </c>
      <c r="E50" s="284">
        <f>E48*0.34</f>
        <v>38659.8122</v>
      </c>
      <c r="F50" s="284" t="s">
        <v>745</v>
      </c>
      <c r="G50" s="284"/>
      <c r="H50" s="284" t="s">
        <v>745</v>
      </c>
      <c r="I50" s="284">
        <f>I48*0.34</f>
        <v>0</v>
      </c>
    </row>
    <row r="51" spans="1:23" x14ac:dyDescent="0.25">
      <c r="A51" s="282"/>
      <c r="B51" s="284" t="s">
        <v>746</v>
      </c>
      <c r="C51" s="284">
        <v>426019.81</v>
      </c>
      <c r="D51" s="284" t="s">
        <v>746</v>
      </c>
      <c r="E51" s="284">
        <f>E48*0.35</f>
        <v>39796.8655</v>
      </c>
      <c r="F51" s="284" t="s">
        <v>746</v>
      </c>
      <c r="G51" s="284"/>
      <c r="H51" s="284" t="s">
        <v>746</v>
      </c>
      <c r="I51" s="284">
        <f>I48*0.35</f>
        <v>0</v>
      </c>
      <c r="L51" s="306"/>
    </row>
    <row r="52" spans="1:23" x14ac:dyDescent="0.25">
      <c r="A52" s="282"/>
      <c r="B52" s="282"/>
      <c r="C52" s="282"/>
      <c r="D52" s="282"/>
      <c r="E52" s="282"/>
      <c r="F52" s="282"/>
      <c r="G52" s="282"/>
      <c r="H52" s="282"/>
      <c r="I52" s="282"/>
    </row>
    <row r="53" spans="1:23" x14ac:dyDescent="0.25">
      <c r="A53" s="282"/>
      <c r="B53" s="282"/>
      <c r="C53" s="282"/>
      <c r="D53" s="282"/>
      <c r="E53" s="282"/>
      <c r="F53" s="286" t="s">
        <v>183</v>
      </c>
      <c r="G53" s="286">
        <f>C49+E49+G49+I49</f>
        <v>415293.22829999996</v>
      </c>
      <c r="H53" s="282"/>
      <c r="I53" s="282"/>
    </row>
    <row r="54" spans="1:23" x14ac:dyDescent="0.25">
      <c r="A54" s="282"/>
      <c r="B54" s="282"/>
      <c r="C54" s="282"/>
      <c r="D54" s="282"/>
      <c r="E54" s="282"/>
      <c r="F54" s="286" t="s">
        <v>184</v>
      </c>
      <c r="G54" s="286">
        <f>C50+E50+G50+I50</f>
        <v>452507.6262</v>
      </c>
      <c r="H54" s="282"/>
      <c r="I54" s="282"/>
    </row>
    <row r="55" spans="1:23" x14ac:dyDescent="0.25">
      <c r="A55" s="282"/>
      <c r="B55" s="282"/>
      <c r="C55" s="282"/>
      <c r="D55" s="298"/>
      <c r="E55" s="282"/>
      <c r="F55" s="286" t="s">
        <v>185</v>
      </c>
      <c r="G55" s="286">
        <f>C51+E51+G51+I51</f>
        <v>465816.67550000001</v>
      </c>
      <c r="H55" s="282"/>
      <c r="I55" s="282"/>
    </row>
    <row r="56" spans="1:23" x14ac:dyDescent="0.25">
      <c r="A56" s="282"/>
      <c r="B56" s="282"/>
      <c r="C56" s="282"/>
      <c r="D56" s="282"/>
      <c r="E56" s="282"/>
      <c r="F56" s="282"/>
      <c r="G56" s="283">
        <f>SUM(G53:G55)</f>
        <v>1333617.5299999998</v>
      </c>
      <c r="H56" s="282"/>
      <c r="I56" s="282"/>
    </row>
    <row r="57" spans="1:23" s="268" customFormat="1" x14ac:dyDescent="0.25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</row>
    <row r="58" spans="1:23" x14ac:dyDescent="0.25">
      <c r="A58" s="283" t="s">
        <v>776</v>
      </c>
      <c r="B58" s="283">
        <f>C59+F59</f>
        <v>3545000</v>
      </c>
      <c r="C58" s="324"/>
      <c r="D58" s="282"/>
      <c r="E58" s="282"/>
      <c r="F58" s="282"/>
      <c r="G58" s="282"/>
    </row>
    <row r="59" spans="1:23" x14ac:dyDescent="0.25">
      <c r="A59" s="324"/>
      <c r="B59" s="324" t="s">
        <v>777</v>
      </c>
      <c r="C59" s="324">
        <v>3100000</v>
      </c>
      <c r="D59" s="387" t="s">
        <v>778</v>
      </c>
      <c r="E59" s="387"/>
      <c r="F59" s="299">
        <v>445000</v>
      </c>
      <c r="G59" s="285"/>
    </row>
    <row r="60" spans="1:23" x14ac:dyDescent="0.25">
      <c r="A60" s="324"/>
      <c r="B60" s="282"/>
      <c r="C60" s="282"/>
      <c r="D60" s="282"/>
      <c r="E60" s="282"/>
      <c r="F60" s="285"/>
      <c r="G60" s="285"/>
    </row>
    <row r="61" spans="1:23" x14ac:dyDescent="0.25">
      <c r="A61" s="324"/>
      <c r="B61" s="282"/>
      <c r="C61" s="282"/>
      <c r="D61" s="282"/>
      <c r="E61" s="282"/>
      <c r="F61" s="286" t="s">
        <v>184</v>
      </c>
      <c r="G61" s="286">
        <f>C59</f>
        <v>3100000</v>
      </c>
    </row>
    <row r="62" spans="1:23" x14ac:dyDescent="0.25">
      <c r="A62" s="324"/>
      <c r="B62" s="282"/>
      <c r="C62" s="282"/>
      <c r="D62" s="282"/>
      <c r="E62" s="282"/>
      <c r="F62" s="286" t="s">
        <v>185</v>
      </c>
      <c r="G62" s="286">
        <f>F59</f>
        <v>445000</v>
      </c>
    </row>
    <row r="63" spans="1:23" x14ac:dyDescent="0.25">
      <c r="A63" s="324"/>
      <c r="B63" s="282"/>
      <c r="C63" s="282"/>
      <c r="D63" s="282"/>
      <c r="E63" s="282"/>
      <c r="F63" s="282"/>
      <c r="G63" s="283">
        <f>SUM(G60:G62)</f>
        <v>3545000</v>
      </c>
    </row>
    <row r="64" spans="1:23" s="268" customFormat="1" x14ac:dyDescent="0.25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</row>
    <row r="65" spans="1:23" x14ac:dyDescent="0.25">
      <c r="A65" s="283" t="s">
        <v>774</v>
      </c>
      <c r="B65" s="283">
        <v>3632390.06</v>
      </c>
      <c r="C65" s="282"/>
      <c r="D65" s="282"/>
      <c r="E65" s="282"/>
      <c r="F65" s="282"/>
      <c r="G65" s="282"/>
    </row>
    <row r="66" spans="1:23" x14ac:dyDescent="0.25">
      <c r="A66" s="284"/>
      <c r="B66" s="284"/>
      <c r="C66" s="282"/>
      <c r="D66" s="282"/>
      <c r="E66" s="282"/>
      <c r="F66" s="286" t="s">
        <v>183</v>
      </c>
      <c r="G66" s="286">
        <f>B65*0.31</f>
        <v>1126040.9186</v>
      </c>
    </row>
    <row r="67" spans="1:23" x14ac:dyDescent="0.25">
      <c r="A67" s="284"/>
      <c r="B67" s="284"/>
      <c r="C67" s="282"/>
      <c r="D67" s="282"/>
      <c r="E67" s="282"/>
      <c r="F67" s="286" t="s">
        <v>184</v>
      </c>
      <c r="G67" s="286">
        <f>B65*0.34</f>
        <v>1235012.6204000001</v>
      </c>
      <c r="W67" s="267"/>
    </row>
    <row r="68" spans="1:23" x14ac:dyDescent="0.25">
      <c r="A68" s="284"/>
      <c r="B68" s="282"/>
      <c r="C68" s="282"/>
      <c r="D68" s="282"/>
      <c r="E68" s="282"/>
      <c r="F68" s="286" t="s">
        <v>185</v>
      </c>
      <c r="G68" s="286">
        <f>B65*0.35</f>
        <v>1271336.5209999999</v>
      </c>
    </row>
    <row r="69" spans="1:23" x14ac:dyDescent="0.25">
      <c r="A69" s="282"/>
      <c r="B69" s="282"/>
      <c r="C69" s="282"/>
      <c r="D69" s="282"/>
      <c r="E69" s="282"/>
      <c r="F69" s="282"/>
      <c r="G69" s="283">
        <f>SUM(G66:G68)</f>
        <v>3632390.0599999996</v>
      </c>
    </row>
    <row r="70" spans="1:23" s="268" customFormat="1" x14ac:dyDescent="0.25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</row>
    <row r="71" spans="1:23" x14ac:dyDescent="0.25">
      <c r="A71" s="283" t="s">
        <v>759</v>
      </c>
      <c r="B71" s="283">
        <f>C72+E72+G72+I72+K72</f>
        <v>50611250.560000002</v>
      </c>
      <c r="C71" s="282"/>
      <c r="D71" s="282"/>
      <c r="E71" s="282"/>
      <c r="F71" s="282"/>
      <c r="G71" s="282"/>
      <c r="H71" s="282"/>
      <c r="I71" s="282"/>
      <c r="J71" s="282"/>
      <c r="K71" s="282"/>
    </row>
    <row r="72" spans="1:23" x14ac:dyDescent="0.25">
      <c r="A72" s="282"/>
      <c r="B72" s="324" t="s">
        <v>760</v>
      </c>
      <c r="C72" s="324">
        <f>SUM(C73)</f>
        <v>16618439</v>
      </c>
      <c r="D72" s="324" t="s">
        <v>761</v>
      </c>
      <c r="E72" s="324">
        <f>SUM(E73:E75)</f>
        <v>22933894.559999999</v>
      </c>
      <c r="F72" s="324" t="s">
        <v>762</v>
      </c>
      <c r="G72" s="324">
        <v>0</v>
      </c>
      <c r="H72" s="324" t="s">
        <v>763</v>
      </c>
      <c r="I72" s="324">
        <f>SUM(I73:I75)</f>
        <v>10957917</v>
      </c>
      <c r="J72" s="324" t="s">
        <v>764</v>
      </c>
      <c r="K72" s="300">
        <v>101000</v>
      </c>
    </row>
    <row r="73" spans="1:23" x14ac:dyDescent="0.25">
      <c r="A73" s="282"/>
      <c r="B73" s="282" t="s">
        <v>184</v>
      </c>
      <c r="C73" s="282">
        <v>16618439</v>
      </c>
      <c r="D73" s="284" t="s">
        <v>743</v>
      </c>
      <c r="E73" s="284">
        <v>19140102.797399998</v>
      </c>
      <c r="F73" s="284" t="s">
        <v>743</v>
      </c>
      <c r="G73" s="284">
        <f>G72*0.31</f>
        <v>0</v>
      </c>
      <c r="H73" s="284" t="s">
        <v>743</v>
      </c>
      <c r="I73" s="284">
        <v>2659625.7799999998</v>
      </c>
      <c r="J73" s="284" t="s">
        <v>745</v>
      </c>
      <c r="K73" s="284">
        <f>K72*0.49</f>
        <v>49490</v>
      </c>
    </row>
    <row r="74" spans="1:23" x14ac:dyDescent="0.25">
      <c r="A74" s="282"/>
      <c r="B74" s="282"/>
      <c r="C74" s="282"/>
      <c r="D74" s="284" t="s">
        <v>745</v>
      </c>
      <c r="E74" s="284">
        <v>1781762.4936000002</v>
      </c>
      <c r="F74" s="284" t="s">
        <v>745</v>
      </c>
      <c r="G74" s="284">
        <f>G72*0.34</f>
        <v>0</v>
      </c>
      <c r="H74" s="284" t="s">
        <v>745</v>
      </c>
      <c r="I74" s="284">
        <v>2917008.9200000004</v>
      </c>
      <c r="J74" s="284" t="s">
        <v>746</v>
      </c>
      <c r="K74" s="284">
        <f>K72*0.51</f>
        <v>51510</v>
      </c>
    </row>
    <row r="75" spans="1:23" x14ac:dyDescent="0.25">
      <c r="A75" s="282"/>
      <c r="B75" s="282"/>
      <c r="C75" s="282"/>
      <c r="D75" s="284" t="s">
        <v>746</v>
      </c>
      <c r="E75" s="284">
        <v>2012029.2690000001</v>
      </c>
      <c r="F75" s="284" t="s">
        <v>746</v>
      </c>
      <c r="G75" s="284">
        <f>G72*0.35</f>
        <v>0</v>
      </c>
      <c r="H75" s="284" t="s">
        <v>746</v>
      </c>
      <c r="I75" s="284">
        <v>5381282.2999999998</v>
      </c>
      <c r="J75" s="282"/>
      <c r="K75" s="282"/>
    </row>
    <row r="76" spans="1:23" x14ac:dyDescent="0.25">
      <c r="A76" s="282"/>
      <c r="B76" s="282"/>
      <c r="C76" s="282"/>
      <c r="D76" s="282"/>
      <c r="E76" s="282"/>
      <c r="F76" s="282"/>
      <c r="G76" s="282"/>
      <c r="H76" s="282"/>
      <c r="I76" s="282"/>
      <c r="J76" s="282"/>
      <c r="K76" s="282"/>
    </row>
    <row r="77" spans="1:23" x14ac:dyDescent="0.25">
      <c r="A77" s="282"/>
      <c r="B77" s="282"/>
      <c r="C77" s="282"/>
      <c r="D77" s="282"/>
      <c r="E77" s="282"/>
      <c r="F77" s="286" t="s">
        <v>183</v>
      </c>
      <c r="G77" s="286">
        <f>E73+G73+I73</f>
        <v>21799728.577399999</v>
      </c>
      <c r="H77" s="282"/>
      <c r="I77" s="282"/>
      <c r="J77" s="282"/>
      <c r="K77" s="282"/>
    </row>
    <row r="78" spans="1:23" x14ac:dyDescent="0.25">
      <c r="A78" s="282"/>
      <c r="B78" s="282"/>
      <c r="C78" s="282"/>
      <c r="D78" s="282"/>
      <c r="E78" s="282"/>
      <c r="F78" s="286" t="s">
        <v>184</v>
      </c>
      <c r="G78" s="286">
        <f>C73+E74+G74+I74+K73</f>
        <v>21366700.413600001</v>
      </c>
      <c r="H78" s="282"/>
      <c r="I78" s="282"/>
      <c r="J78" s="282"/>
      <c r="K78" s="282"/>
    </row>
    <row r="79" spans="1:23" x14ac:dyDescent="0.25">
      <c r="A79" s="282"/>
      <c r="B79" s="282"/>
      <c r="C79" s="282"/>
      <c r="D79" s="282"/>
      <c r="E79" s="282"/>
      <c r="F79" s="286" t="s">
        <v>185</v>
      </c>
      <c r="G79" s="286">
        <f>E75+G75+I75+K74</f>
        <v>7444821.5690000001</v>
      </c>
      <c r="H79" s="282"/>
      <c r="I79" s="282"/>
      <c r="J79" s="282"/>
      <c r="K79" s="282"/>
    </row>
    <row r="80" spans="1:23" x14ac:dyDescent="0.25">
      <c r="A80" s="282"/>
      <c r="B80" s="282"/>
      <c r="C80" s="282"/>
      <c r="D80" s="282"/>
      <c r="E80" s="282"/>
      <c r="F80" s="282"/>
      <c r="G80" s="283">
        <f>SUM(G77:G79)</f>
        <v>50611250.559999995</v>
      </c>
      <c r="H80" s="282"/>
      <c r="I80" s="282"/>
      <c r="J80" s="282"/>
      <c r="K80" s="282"/>
    </row>
    <row r="81" spans="1:23" s="268" customFormat="1" x14ac:dyDescent="0.25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</row>
    <row r="82" spans="1:23" x14ac:dyDescent="0.25">
      <c r="A82" s="283" t="s">
        <v>177</v>
      </c>
      <c r="B82" s="283">
        <f>C83+F83+H83</f>
        <v>513442</v>
      </c>
      <c r="C82" s="282"/>
      <c r="D82" s="324"/>
      <c r="E82" s="282"/>
      <c r="F82" s="324"/>
      <c r="G82" s="282"/>
      <c r="H82" s="282"/>
    </row>
    <row r="83" spans="1:23" x14ac:dyDescent="0.25">
      <c r="A83" s="282"/>
      <c r="B83" s="324" t="s">
        <v>765</v>
      </c>
      <c r="C83" s="324">
        <v>103402</v>
      </c>
      <c r="D83" s="387" t="s">
        <v>1166</v>
      </c>
      <c r="E83" s="387"/>
      <c r="F83" s="324">
        <v>262820</v>
      </c>
      <c r="G83" s="324" t="s">
        <v>1165</v>
      </c>
      <c r="H83" s="324">
        <v>147220</v>
      </c>
    </row>
    <row r="84" spans="1:23" x14ac:dyDescent="0.25">
      <c r="A84" s="282"/>
      <c r="B84" s="282" t="s">
        <v>183</v>
      </c>
      <c r="C84" s="282">
        <f>C83</f>
        <v>103402</v>
      </c>
      <c r="D84" s="282"/>
      <c r="E84" s="284" t="s">
        <v>743</v>
      </c>
      <c r="F84" s="284">
        <f>F83*0.31</f>
        <v>81474.2</v>
      </c>
      <c r="G84" s="284" t="s">
        <v>743</v>
      </c>
      <c r="H84" s="284">
        <f>H83*0.31</f>
        <v>45638.2</v>
      </c>
    </row>
    <row r="85" spans="1:23" x14ac:dyDescent="0.25">
      <c r="A85" s="282"/>
      <c r="B85" s="282"/>
      <c r="C85" s="282"/>
      <c r="D85" s="282"/>
      <c r="E85" s="284" t="s">
        <v>745</v>
      </c>
      <c r="F85" s="284">
        <f>F83*0.34</f>
        <v>89358.8</v>
      </c>
      <c r="G85" s="284" t="s">
        <v>745</v>
      </c>
      <c r="H85" s="284">
        <f>H83*0.34</f>
        <v>50054.8</v>
      </c>
    </row>
    <row r="86" spans="1:23" x14ac:dyDescent="0.25">
      <c r="A86" s="282"/>
      <c r="B86" s="282"/>
      <c r="C86" s="282"/>
      <c r="D86" s="282"/>
      <c r="E86" s="284" t="s">
        <v>746</v>
      </c>
      <c r="F86" s="284">
        <f>F83*0.35</f>
        <v>91987</v>
      </c>
      <c r="G86" s="284" t="s">
        <v>746</v>
      </c>
      <c r="H86" s="284">
        <f>H83*0.35</f>
        <v>51527</v>
      </c>
    </row>
    <row r="87" spans="1:23" x14ac:dyDescent="0.25">
      <c r="A87" s="282"/>
      <c r="B87" s="282"/>
      <c r="C87" s="282"/>
      <c r="D87" s="282"/>
      <c r="E87" s="282"/>
      <c r="F87" s="282"/>
      <c r="G87" s="282"/>
      <c r="H87" s="282"/>
    </row>
    <row r="88" spans="1:23" x14ac:dyDescent="0.25">
      <c r="A88" s="282"/>
      <c r="B88" s="282"/>
      <c r="C88" s="282"/>
      <c r="D88" s="282"/>
      <c r="E88" s="282"/>
      <c r="F88" s="286" t="s">
        <v>183</v>
      </c>
      <c r="G88" s="286">
        <f>C84+F84+H84</f>
        <v>230514.40000000002</v>
      </c>
      <c r="H88" s="282"/>
    </row>
    <row r="89" spans="1:23" x14ac:dyDescent="0.25">
      <c r="A89" s="282"/>
      <c r="B89" s="282"/>
      <c r="C89" s="282"/>
      <c r="D89" s="282"/>
      <c r="E89" s="282"/>
      <c r="F89" s="286" t="s">
        <v>184</v>
      </c>
      <c r="G89" s="286">
        <f>F85+H85</f>
        <v>139413.6</v>
      </c>
      <c r="H89" s="282"/>
    </row>
    <row r="90" spans="1:23" x14ac:dyDescent="0.25">
      <c r="A90" s="282"/>
      <c r="B90" s="282"/>
      <c r="C90" s="282"/>
      <c r="D90" s="282"/>
      <c r="E90" s="282"/>
      <c r="F90" s="286" t="s">
        <v>185</v>
      </c>
      <c r="G90" s="286">
        <f>F86+H86</f>
        <v>143514</v>
      </c>
      <c r="H90" s="282"/>
    </row>
    <row r="91" spans="1:23" x14ac:dyDescent="0.25">
      <c r="A91" s="282"/>
      <c r="B91" s="282"/>
      <c r="C91" s="282"/>
      <c r="D91" s="282"/>
      <c r="E91" s="282"/>
      <c r="F91" s="282"/>
      <c r="G91" s="283">
        <f>SUM(G88:G90)</f>
        <v>513442</v>
      </c>
      <c r="H91" s="282"/>
    </row>
    <row r="92" spans="1:23" s="268" customFormat="1" x14ac:dyDescent="0.25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</row>
    <row r="93" spans="1:23" x14ac:dyDescent="0.25">
      <c r="A93" s="297" t="s">
        <v>178</v>
      </c>
      <c r="B93" s="297">
        <v>147767.85</v>
      </c>
      <c r="C93" s="282"/>
      <c r="D93" s="282"/>
      <c r="E93" s="282"/>
      <c r="F93" s="282"/>
      <c r="G93" s="282"/>
    </row>
    <row r="94" spans="1:23" x14ac:dyDescent="0.25">
      <c r="A94" s="324" t="s">
        <v>766</v>
      </c>
      <c r="B94" s="284"/>
      <c r="C94" s="301" t="s">
        <v>770</v>
      </c>
      <c r="D94" s="282"/>
      <c r="E94" s="282"/>
      <c r="F94" s="282"/>
      <c r="G94" s="282"/>
    </row>
    <row r="95" spans="1:23" x14ac:dyDescent="0.25">
      <c r="A95" s="282"/>
      <c r="B95" s="284"/>
      <c r="C95" s="284"/>
      <c r="D95" s="282"/>
      <c r="E95" s="282"/>
      <c r="F95" s="286" t="s">
        <v>183</v>
      </c>
      <c r="G95" s="286">
        <f>B93*0.31</f>
        <v>45808.033500000005</v>
      </c>
    </row>
    <row r="96" spans="1:23" x14ac:dyDescent="0.25">
      <c r="A96" s="282"/>
      <c r="B96" s="284"/>
      <c r="C96" s="284"/>
      <c r="D96" s="282"/>
      <c r="E96" s="282"/>
      <c r="F96" s="286" t="s">
        <v>184</v>
      </c>
      <c r="G96" s="286">
        <f>B93*0.34</f>
        <v>50241.069000000003</v>
      </c>
    </row>
    <row r="97" spans="1:23" x14ac:dyDescent="0.25">
      <c r="A97" s="282"/>
      <c r="B97" s="282"/>
      <c r="C97" s="282"/>
      <c r="D97" s="282"/>
      <c r="E97" s="282"/>
      <c r="F97" s="286" t="s">
        <v>185</v>
      </c>
      <c r="G97" s="286">
        <f>B93*0.35</f>
        <v>51718.747499999998</v>
      </c>
    </row>
    <row r="98" spans="1:23" x14ac:dyDescent="0.25">
      <c r="A98" s="282"/>
      <c r="B98" s="282"/>
      <c r="C98" s="282"/>
      <c r="D98" s="282"/>
      <c r="E98" s="282"/>
      <c r="F98" s="282"/>
      <c r="G98" s="283">
        <f>SUM(G95:G97)</f>
        <v>147767.85</v>
      </c>
    </row>
    <row r="99" spans="1:23" s="268" customFormat="1" x14ac:dyDescent="0.25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</row>
    <row r="100" spans="1:23" x14ac:dyDescent="0.25">
      <c r="A100" s="283" t="s">
        <v>767</v>
      </c>
      <c r="B100" s="283">
        <f>D102+H102+M102</f>
        <v>152000</v>
      </c>
      <c r="C100" s="282"/>
      <c r="D100" s="282"/>
      <c r="E100" s="282"/>
      <c r="F100" s="282"/>
      <c r="G100" s="282"/>
      <c r="H100" s="282"/>
      <c r="I100" s="282"/>
      <c r="J100" s="282"/>
      <c r="K100" s="282"/>
      <c r="L100" s="282"/>
      <c r="M100" s="282"/>
    </row>
    <row r="101" spans="1:23" x14ac:dyDescent="0.25">
      <c r="A101" s="283" t="s">
        <v>768</v>
      </c>
      <c r="B101" s="282"/>
      <c r="C101" s="282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</row>
    <row r="102" spans="1:23" x14ac:dyDescent="0.25">
      <c r="A102" s="282"/>
      <c r="B102" s="324" t="s">
        <v>769</v>
      </c>
      <c r="C102" s="282"/>
      <c r="D102" s="324">
        <v>0</v>
      </c>
      <c r="E102" s="282"/>
      <c r="F102" s="387" t="s">
        <v>775</v>
      </c>
      <c r="G102" s="387"/>
      <c r="H102" s="324">
        <v>0</v>
      </c>
      <c r="I102" s="282"/>
      <c r="J102" s="282" t="s">
        <v>1180</v>
      </c>
      <c r="K102" s="282"/>
      <c r="L102" s="282"/>
      <c r="M102" s="282">
        <v>152000</v>
      </c>
    </row>
    <row r="103" spans="1:23" x14ac:dyDescent="0.25">
      <c r="A103" s="282"/>
      <c r="B103" s="282"/>
      <c r="C103" s="282" t="s">
        <v>183</v>
      </c>
      <c r="D103" s="282">
        <v>0</v>
      </c>
      <c r="E103" s="282"/>
      <c r="F103" s="282"/>
      <c r="G103" s="282" t="s">
        <v>183</v>
      </c>
      <c r="H103" s="282">
        <v>0</v>
      </c>
      <c r="I103" s="282"/>
      <c r="J103" s="282"/>
      <c r="K103" s="282"/>
      <c r="L103" s="282" t="s">
        <v>743</v>
      </c>
      <c r="M103" s="282">
        <f>M102*0.31</f>
        <v>47120</v>
      </c>
    </row>
    <row r="104" spans="1:23" x14ac:dyDescent="0.25">
      <c r="A104" s="282"/>
      <c r="B104" s="282"/>
      <c r="C104" s="282" t="s">
        <v>184</v>
      </c>
      <c r="D104" s="282">
        <v>0</v>
      </c>
      <c r="E104" s="282"/>
      <c r="F104" s="282"/>
      <c r="G104" s="282" t="s">
        <v>184</v>
      </c>
      <c r="H104" s="282">
        <v>0</v>
      </c>
      <c r="I104" s="282"/>
      <c r="J104" s="282"/>
      <c r="K104" s="282"/>
      <c r="L104" s="282" t="s">
        <v>745</v>
      </c>
      <c r="M104" s="282">
        <f>M102*0.34</f>
        <v>51680.000000000007</v>
      </c>
    </row>
    <row r="105" spans="1:23" x14ac:dyDescent="0.25">
      <c r="A105" s="282"/>
      <c r="B105" s="282"/>
      <c r="C105" s="282" t="s">
        <v>185</v>
      </c>
      <c r="D105" s="282">
        <v>0</v>
      </c>
      <c r="E105" s="282"/>
      <c r="F105" s="282"/>
      <c r="G105" s="282" t="s">
        <v>744</v>
      </c>
      <c r="H105" s="282">
        <v>0</v>
      </c>
      <c r="I105" s="282"/>
      <c r="J105" s="282"/>
      <c r="K105" s="282"/>
      <c r="L105" s="282" t="s">
        <v>746</v>
      </c>
      <c r="M105" s="282">
        <f>M102*0.35</f>
        <v>53200</v>
      </c>
    </row>
    <row r="106" spans="1:23" x14ac:dyDescent="0.25">
      <c r="A106" s="282"/>
      <c r="B106" s="282"/>
      <c r="C106" s="282" t="s">
        <v>744</v>
      </c>
      <c r="D106" s="282">
        <v>0</v>
      </c>
      <c r="E106" s="282"/>
      <c r="F106" s="282"/>
      <c r="G106" s="284" t="s">
        <v>743</v>
      </c>
      <c r="H106" s="284">
        <f>H105*0.31</f>
        <v>0</v>
      </c>
      <c r="I106" s="282"/>
      <c r="J106" s="282"/>
      <c r="K106" s="282"/>
      <c r="L106" s="282"/>
      <c r="M106" s="282"/>
    </row>
    <row r="107" spans="1:23" x14ac:dyDescent="0.25">
      <c r="A107" s="282"/>
      <c r="B107" s="282"/>
      <c r="C107" s="284" t="s">
        <v>743</v>
      </c>
      <c r="D107" s="284">
        <f>D106*0.31</f>
        <v>0</v>
      </c>
      <c r="E107" s="282"/>
      <c r="F107" s="282"/>
      <c r="G107" s="284" t="s">
        <v>745</v>
      </c>
      <c r="H107" s="284">
        <f>H105*0.34</f>
        <v>0</v>
      </c>
      <c r="I107" s="282"/>
      <c r="J107" s="282"/>
      <c r="K107" s="282"/>
      <c r="L107" s="282"/>
      <c r="M107" s="282"/>
    </row>
    <row r="108" spans="1:23" x14ac:dyDescent="0.25">
      <c r="A108" s="282"/>
      <c r="B108" s="282"/>
      <c r="C108" s="284" t="s">
        <v>745</v>
      </c>
      <c r="D108" s="284">
        <f>D106*0.34</f>
        <v>0</v>
      </c>
      <c r="E108" s="282"/>
      <c r="F108" s="282"/>
      <c r="G108" s="284" t="s">
        <v>746</v>
      </c>
      <c r="H108" s="284">
        <f>H105*0.35</f>
        <v>0</v>
      </c>
      <c r="I108" s="282"/>
      <c r="J108" s="282"/>
      <c r="K108" s="282"/>
      <c r="L108" s="282"/>
      <c r="M108" s="282"/>
    </row>
    <row r="109" spans="1:23" x14ac:dyDescent="0.25">
      <c r="A109" s="282"/>
      <c r="B109" s="282"/>
      <c r="C109" s="284" t="s">
        <v>746</v>
      </c>
      <c r="D109" s="284">
        <f>D106*0.35</f>
        <v>0</v>
      </c>
      <c r="E109" s="282"/>
      <c r="F109" s="282"/>
      <c r="G109" s="282"/>
      <c r="H109" s="282"/>
      <c r="I109" s="282"/>
      <c r="J109" s="282"/>
      <c r="K109" s="282"/>
      <c r="L109" s="282"/>
      <c r="M109" s="282"/>
    </row>
    <row r="110" spans="1:23" x14ac:dyDescent="0.25">
      <c r="A110" s="282"/>
      <c r="B110" s="282"/>
      <c r="C110" s="282"/>
      <c r="D110" s="282"/>
      <c r="E110" s="282"/>
      <c r="F110" s="282"/>
      <c r="G110" s="282"/>
      <c r="H110" s="282"/>
      <c r="I110" s="282"/>
      <c r="J110" s="282"/>
      <c r="K110" s="282"/>
      <c r="L110" s="282"/>
      <c r="M110" s="282"/>
    </row>
    <row r="111" spans="1:23" x14ac:dyDescent="0.25">
      <c r="A111" s="282"/>
      <c r="B111" s="282"/>
      <c r="C111" s="282"/>
      <c r="D111" s="282"/>
      <c r="E111" s="282"/>
      <c r="F111" s="286" t="s">
        <v>183</v>
      </c>
      <c r="G111" s="286">
        <f>D103+D107+H103+H106+M103</f>
        <v>47120</v>
      </c>
      <c r="H111" s="282"/>
      <c r="I111" s="282"/>
      <c r="J111" s="282"/>
      <c r="K111" s="282"/>
      <c r="L111" s="282"/>
      <c r="M111" s="282"/>
    </row>
    <row r="112" spans="1:23" x14ac:dyDescent="0.25">
      <c r="A112" s="282"/>
      <c r="B112" s="282"/>
      <c r="C112" s="282"/>
      <c r="D112" s="282"/>
      <c r="E112" s="282"/>
      <c r="F112" s="286" t="s">
        <v>184</v>
      </c>
      <c r="G112" s="286">
        <f>D104+D108+H104+H107+M104</f>
        <v>51680.000000000007</v>
      </c>
      <c r="H112" s="282"/>
      <c r="I112" s="282"/>
      <c r="J112" s="282"/>
      <c r="K112" s="282"/>
      <c r="L112" s="282"/>
      <c r="M112" s="282"/>
    </row>
    <row r="113" spans="1:23" x14ac:dyDescent="0.25">
      <c r="A113" s="282"/>
      <c r="B113" s="282"/>
      <c r="C113" s="282"/>
      <c r="D113" s="282"/>
      <c r="E113" s="282"/>
      <c r="F113" s="286" t="s">
        <v>185</v>
      </c>
      <c r="G113" s="286">
        <f>D105+D109+H108+M105</f>
        <v>53200</v>
      </c>
      <c r="H113" s="282"/>
      <c r="I113" s="282"/>
      <c r="J113" s="282"/>
      <c r="K113" s="282"/>
      <c r="L113" s="282"/>
      <c r="M113" s="282"/>
    </row>
    <row r="114" spans="1:23" x14ac:dyDescent="0.25">
      <c r="A114" s="282"/>
      <c r="B114" s="282"/>
      <c r="C114" s="282"/>
      <c r="D114" s="282"/>
      <c r="E114" s="282"/>
      <c r="F114" s="282"/>
      <c r="G114" s="283">
        <f>SUM(G111:G113)</f>
        <v>152000</v>
      </c>
      <c r="H114" s="282"/>
      <c r="I114" s="282"/>
      <c r="J114" s="282"/>
      <c r="K114" s="282"/>
      <c r="L114" s="282"/>
      <c r="M114" s="282"/>
    </row>
    <row r="115" spans="1:23" s="268" customFormat="1" x14ac:dyDescent="0.25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</row>
    <row r="116" spans="1:23" x14ac:dyDescent="0.25">
      <c r="A116" s="283" t="s">
        <v>167</v>
      </c>
      <c r="B116" s="283">
        <f>B117+G117</f>
        <v>1948428</v>
      </c>
      <c r="C116" s="282"/>
      <c r="D116" s="282"/>
      <c r="E116" s="282"/>
      <c r="F116" s="282"/>
      <c r="G116" s="324"/>
    </row>
    <row r="117" spans="1:23" x14ac:dyDescent="0.25">
      <c r="A117" s="324" t="s">
        <v>1012</v>
      </c>
      <c r="B117" s="282">
        <f>D118+D119+D120+D121</f>
        <v>1948428</v>
      </c>
      <c r="C117" s="282"/>
      <c r="D117" s="282"/>
      <c r="E117" s="387"/>
      <c r="F117" s="387"/>
      <c r="G117" s="324">
        <v>0</v>
      </c>
    </row>
    <row r="118" spans="1:23" x14ac:dyDescent="0.25">
      <c r="A118" s="282"/>
      <c r="B118" s="282"/>
      <c r="C118" s="282" t="s">
        <v>183</v>
      </c>
      <c r="D118" s="282">
        <v>1242464</v>
      </c>
      <c r="E118" s="282"/>
      <c r="F118" s="282" t="s">
        <v>183</v>
      </c>
      <c r="G118" s="282">
        <f>G117</f>
        <v>0</v>
      </c>
    </row>
    <row r="119" spans="1:23" x14ac:dyDescent="0.25">
      <c r="A119" s="282"/>
      <c r="B119" s="282"/>
      <c r="C119" s="282" t="s">
        <v>184</v>
      </c>
      <c r="D119" s="282">
        <v>189555</v>
      </c>
      <c r="E119" s="282"/>
      <c r="F119" s="282"/>
      <c r="G119" s="282"/>
    </row>
    <row r="120" spans="1:23" x14ac:dyDescent="0.25">
      <c r="A120" s="282"/>
      <c r="B120" s="282"/>
      <c r="C120" s="282" t="s">
        <v>185</v>
      </c>
      <c r="D120" s="282">
        <v>78918</v>
      </c>
      <c r="E120" s="282"/>
      <c r="F120" s="282"/>
      <c r="G120" s="282"/>
    </row>
    <row r="121" spans="1:23" x14ac:dyDescent="0.25">
      <c r="A121" s="282"/>
      <c r="B121" s="282"/>
      <c r="C121" s="282" t="s">
        <v>744</v>
      </c>
      <c r="D121" s="282">
        <v>437491</v>
      </c>
      <c r="E121" s="282"/>
      <c r="F121" s="286" t="s">
        <v>183</v>
      </c>
      <c r="G121" s="286">
        <f>D118+D122+G118</f>
        <v>1378086.21</v>
      </c>
    </row>
    <row r="122" spans="1:23" x14ac:dyDescent="0.25">
      <c r="A122" s="282"/>
      <c r="B122" s="282"/>
      <c r="C122" s="284" t="s">
        <v>743</v>
      </c>
      <c r="D122" s="284">
        <f>D121*0.31</f>
        <v>135622.21</v>
      </c>
      <c r="E122" s="282"/>
      <c r="F122" s="286" t="s">
        <v>184</v>
      </c>
      <c r="G122" s="286">
        <f>D119+D123</f>
        <v>338301.94</v>
      </c>
    </row>
    <row r="123" spans="1:23" x14ac:dyDescent="0.25">
      <c r="A123" s="282"/>
      <c r="B123" s="282"/>
      <c r="C123" s="284" t="s">
        <v>745</v>
      </c>
      <c r="D123" s="284">
        <f>D121*0.34</f>
        <v>148746.94</v>
      </c>
      <c r="E123" s="282"/>
      <c r="F123" s="286" t="s">
        <v>185</v>
      </c>
      <c r="G123" s="286">
        <f>D120+D124</f>
        <v>232039.84999999998</v>
      </c>
    </row>
    <row r="124" spans="1:23" x14ac:dyDescent="0.25">
      <c r="A124" s="282"/>
      <c r="B124" s="282"/>
      <c r="C124" s="284" t="s">
        <v>746</v>
      </c>
      <c r="D124" s="284">
        <f>D121*0.35</f>
        <v>153121.84999999998</v>
      </c>
      <c r="E124" s="282"/>
      <c r="F124" s="282"/>
      <c r="G124" s="283">
        <f>SUM(G121:G123)</f>
        <v>1948428</v>
      </c>
    </row>
    <row r="125" spans="1:23" s="268" customFormat="1" x14ac:dyDescent="0.25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</row>
    <row r="126" spans="1:23" x14ac:dyDescent="0.25">
      <c r="A126" s="283" t="s">
        <v>173</v>
      </c>
      <c r="B126" s="324">
        <f>B127+D127</f>
        <v>948467.34</v>
      </c>
      <c r="C126" s="324"/>
      <c r="D126" s="324"/>
      <c r="E126" s="282"/>
      <c r="F126" s="282"/>
      <c r="G126" s="282"/>
    </row>
    <row r="127" spans="1:23" x14ac:dyDescent="0.25">
      <c r="A127" s="324" t="s">
        <v>771</v>
      </c>
      <c r="B127" s="324">
        <f>B128+B129</f>
        <v>18467.34</v>
      </c>
      <c r="C127" s="324" t="s">
        <v>1014</v>
      </c>
      <c r="D127" s="324">
        <f>D128+D129</f>
        <v>930000</v>
      </c>
      <c r="E127" s="282"/>
      <c r="F127" s="282"/>
      <c r="G127" s="282"/>
    </row>
    <row r="128" spans="1:23" x14ac:dyDescent="0.25">
      <c r="A128" s="282" t="s">
        <v>184</v>
      </c>
      <c r="B128" s="282">
        <v>7386.9299999999994</v>
      </c>
      <c r="C128" s="282" t="s">
        <v>184</v>
      </c>
      <c r="D128" s="282">
        <v>372000</v>
      </c>
      <c r="E128" s="282"/>
      <c r="F128" s="282"/>
      <c r="G128" s="282"/>
    </row>
    <row r="129" spans="1:23" x14ac:dyDescent="0.25">
      <c r="A129" s="282" t="s">
        <v>185</v>
      </c>
      <c r="B129" s="282">
        <v>11080.41</v>
      </c>
      <c r="C129" s="282" t="s">
        <v>185</v>
      </c>
      <c r="D129" s="282">
        <v>558000</v>
      </c>
      <c r="E129" s="282"/>
      <c r="F129" s="286" t="s">
        <v>183</v>
      </c>
      <c r="G129" s="286">
        <f>D126+D130</f>
        <v>0</v>
      </c>
    </row>
    <row r="130" spans="1:23" x14ac:dyDescent="0.25">
      <c r="A130" s="282"/>
      <c r="B130" s="282"/>
      <c r="C130" s="282"/>
      <c r="D130" s="282"/>
      <c r="E130" s="282"/>
      <c r="F130" s="286" t="s">
        <v>184</v>
      </c>
      <c r="G130" s="286">
        <f>B128+D128</f>
        <v>379386.93</v>
      </c>
    </row>
    <row r="131" spans="1:23" x14ac:dyDescent="0.25">
      <c r="A131" s="282"/>
      <c r="B131" s="282"/>
      <c r="C131" s="282"/>
      <c r="D131" s="282"/>
      <c r="E131" s="282"/>
      <c r="F131" s="286" t="s">
        <v>185</v>
      </c>
      <c r="G131" s="286">
        <f>B129+D129</f>
        <v>569080.41</v>
      </c>
    </row>
    <row r="132" spans="1:23" x14ac:dyDescent="0.25">
      <c r="A132" s="282"/>
      <c r="B132" s="282"/>
      <c r="C132" s="282"/>
      <c r="D132" s="282"/>
      <c r="E132" s="282"/>
      <c r="F132" s="282"/>
      <c r="G132" s="283">
        <f>SUM(G129:G131)</f>
        <v>948467.34000000008</v>
      </c>
    </row>
    <row r="133" spans="1:23" s="268" customFormat="1" x14ac:dyDescent="0.25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</row>
    <row r="134" spans="1:23" x14ac:dyDescent="0.25">
      <c r="A134" s="283" t="s">
        <v>163</v>
      </c>
      <c r="B134" s="283">
        <f>C135+E135+G135+I135</f>
        <v>603813</v>
      </c>
      <c r="C134" s="282"/>
      <c r="D134" s="282"/>
      <c r="E134" s="282"/>
      <c r="F134" s="282"/>
      <c r="G134" s="282"/>
    </row>
    <row r="135" spans="1:23" x14ac:dyDescent="0.25">
      <c r="A135" s="387" t="s">
        <v>772</v>
      </c>
      <c r="B135" s="387"/>
      <c r="C135" s="324">
        <f>SUM(C136:C139)</f>
        <v>150000</v>
      </c>
      <c r="D135" s="324" t="s">
        <v>773</v>
      </c>
      <c r="E135" s="324">
        <v>0</v>
      </c>
      <c r="F135" s="334" t="s">
        <v>1186</v>
      </c>
      <c r="G135" s="324">
        <f>SUM(G136:G138)</f>
        <v>453812.99999999994</v>
      </c>
      <c r="H135" s="325"/>
      <c r="I135" s="325">
        <f>SUM(I136:I138)</f>
        <v>0</v>
      </c>
    </row>
    <row r="136" spans="1:23" x14ac:dyDescent="0.25">
      <c r="A136" s="282"/>
      <c r="B136" s="282" t="s">
        <v>183</v>
      </c>
      <c r="C136" s="282">
        <v>6500</v>
      </c>
      <c r="D136" s="284" t="s">
        <v>743</v>
      </c>
      <c r="E136" s="284">
        <f>E135*0.31</f>
        <v>0</v>
      </c>
      <c r="F136" s="284" t="s">
        <v>743</v>
      </c>
      <c r="G136" s="284">
        <v>186434.03</v>
      </c>
      <c r="H136" s="130" t="s">
        <v>743</v>
      </c>
      <c r="I136" s="102">
        <v>0</v>
      </c>
    </row>
    <row r="137" spans="1:23" x14ac:dyDescent="0.25">
      <c r="A137" s="282"/>
      <c r="B137" s="282" t="s">
        <v>184</v>
      </c>
      <c r="C137" s="282">
        <v>0</v>
      </c>
      <c r="D137" s="284" t="s">
        <v>745</v>
      </c>
      <c r="E137" s="284">
        <f>E135*0.34</f>
        <v>0</v>
      </c>
      <c r="F137" s="284" t="s">
        <v>745</v>
      </c>
      <c r="G137" s="284">
        <v>144824.41999999998</v>
      </c>
      <c r="H137" s="130" t="s">
        <v>745</v>
      </c>
      <c r="I137" s="102">
        <v>0</v>
      </c>
    </row>
    <row r="138" spans="1:23" x14ac:dyDescent="0.25">
      <c r="A138" s="282"/>
      <c r="B138" s="282" t="s">
        <v>185</v>
      </c>
      <c r="C138" s="282">
        <v>80208</v>
      </c>
      <c r="D138" s="284" t="s">
        <v>746</v>
      </c>
      <c r="E138" s="284">
        <f>E135*0.35</f>
        <v>0</v>
      </c>
      <c r="F138" s="284" t="s">
        <v>746</v>
      </c>
      <c r="G138" s="284">
        <v>122554.54999999999</v>
      </c>
      <c r="H138" s="130" t="s">
        <v>746</v>
      </c>
      <c r="I138" s="102">
        <v>0</v>
      </c>
    </row>
    <row r="139" spans="1:23" x14ac:dyDescent="0.25">
      <c r="A139" s="282"/>
      <c r="B139" s="282" t="s">
        <v>744</v>
      </c>
      <c r="C139" s="282">
        <v>63292</v>
      </c>
      <c r="D139" s="282"/>
      <c r="E139" s="282"/>
      <c r="F139" s="282"/>
      <c r="G139" s="282"/>
    </row>
    <row r="140" spans="1:23" x14ac:dyDescent="0.25">
      <c r="A140" s="282"/>
      <c r="B140" s="284" t="s">
        <v>743</v>
      </c>
      <c r="C140" s="284">
        <f>C139*0.31</f>
        <v>19620.52</v>
      </c>
      <c r="D140" s="282"/>
      <c r="E140" s="282"/>
      <c r="F140" s="282"/>
      <c r="G140" s="282"/>
    </row>
    <row r="141" spans="1:23" x14ac:dyDescent="0.25">
      <c r="A141" s="282"/>
      <c r="B141" s="284" t="s">
        <v>745</v>
      </c>
      <c r="C141" s="284">
        <f>C139*0.34</f>
        <v>21519.280000000002</v>
      </c>
      <c r="D141" s="282"/>
      <c r="E141" s="282"/>
      <c r="F141" s="282"/>
      <c r="G141" s="282"/>
    </row>
    <row r="142" spans="1:23" x14ac:dyDescent="0.25">
      <c r="A142" s="282"/>
      <c r="B142" s="284" t="s">
        <v>746</v>
      </c>
      <c r="C142" s="284">
        <f>C139*0.35</f>
        <v>22152.199999999997</v>
      </c>
      <c r="D142" s="282"/>
      <c r="E142" s="282"/>
      <c r="F142" s="286" t="s">
        <v>183</v>
      </c>
      <c r="G142" s="286">
        <f>C136+C140+E136+G136+I136</f>
        <v>212554.55</v>
      </c>
    </row>
    <row r="143" spans="1:23" x14ac:dyDescent="0.25">
      <c r="A143" s="282"/>
      <c r="B143" s="282"/>
      <c r="C143" s="282"/>
      <c r="D143" s="282"/>
      <c r="E143" s="282"/>
      <c r="F143" s="286" t="s">
        <v>184</v>
      </c>
      <c r="G143" s="286">
        <f>C137+C141+E137+G137+I137</f>
        <v>166343.69999999998</v>
      </c>
    </row>
    <row r="144" spans="1:23" x14ac:dyDescent="0.25">
      <c r="A144" s="282"/>
      <c r="B144" s="282"/>
      <c r="C144" s="282"/>
      <c r="D144" s="282"/>
      <c r="E144" s="282"/>
      <c r="F144" s="286" t="s">
        <v>185</v>
      </c>
      <c r="G144" s="286">
        <f>C138+C142+E138+G138+I138</f>
        <v>224914.75</v>
      </c>
    </row>
    <row r="145" spans="1:23" x14ac:dyDescent="0.25">
      <c r="A145" s="282"/>
      <c r="B145" s="282"/>
      <c r="C145" s="282"/>
      <c r="D145" s="282"/>
      <c r="E145" s="282"/>
      <c r="F145" s="282"/>
      <c r="G145" s="283">
        <f>SUM(G142:G144)</f>
        <v>603813</v>
      </c>
    </row>
    <row r="146" spans="1:23" s="268" customFormat="1" x14ac:dyDescent="0.25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</row>
    <row r="147" spans="1:23" x14ac:dyDescent="0.25">
      <c r="A147" s="283" t="s">
        <v>779</v>
      </c>
      <c r="B147" s="283">
        <f>D148+G148+J148</f>
        <v>4482997.1099999994</v>
      </c>
      <c r="C147" s="282"/>
      <c r="D147" s="282"/>
      <c r="E147" s="282"/>
      <c r="F147" s="282"/>
      <c r="G147" s="282"/>
      <c r="H147" s="282"/>
      <c r="I147" s="282"/>
      <c r="J147" s="282"/>
    </row>
    <row r="148" spans="1:23" x14ac:dyDescent="0.25">
      <c r="A148" s="282"/>
      <c r="B148" s="387" t="s">
        <v>780</v>
      </c>
      <c r="C148" s="387"/>
      <c r="D148" s="324">
        <v>4078997.11</v>
      </c>
      <c r="E148" s="387" t="s">
        <v>781</v>
      </c>
      <c r="F148" s="387"/>
      <c r="G148" s="324">
        <f>G149+G150+G151</f>
        <v>0</v>
      </c>
      <c r="H148" s="387" t="s">
        <v>1171</v>
      </c>
      <c r="I148" s="387"/>
      <c r="J148" s="324">
        <v>404000</v>
      </c>
    </row>
    <row r="149" spans="1:23" x14ac:dyDescent="0.25">
      <c r="A149" s="282"/>
      <c r="B149" s="282"/>
      <c r="C149" s="282" t="s">
        <v>184</v>
      </c>
      <c r="D149" s="282">
        <f>D148</f>
        <v>4078997.11</v>
      </c>
      <c r="E149" s="282"/>
      <c r="F149" s="284" t="s">
        <v>743</v>
      </c>
      <c r="G149" s="284"/>
      <c r="H149" s="282"/>
      <c r="I149" s="284" t="s">
        <v>743</v>
      </c>
      <c r="J149" s="284">
        <f>J148*0.31</f>
        <v>125240</v>
      </c>
    </row>
    <row r="150" spans="1:23" x14ac:dyDescent="0.25">
      <c r="A150" s="282"/>
      <c r="B150" s="282"/>
      <c r="C150" s="282"/>
      <c r="D150" s="282"/>
      <c r="E150" s="282"/>
      <c r="F150" s="284" t="s">
        <v>745</v>
      </c>
      <c r="G150" s="284"/>
      <c r="H150" s="282"/>
      <c r="I150" s="284" t="s">
        <v>745</v>
      </c>
      <c r="J150" s="284">
        <f>J148*0.34</f>
        <v>137360</v>
      </c>
    </row>
    <row r="151" spans="1:23" x14ac:dyDescent="0.25">
      <c r="A151" s="282"/>
      <c r="B151" s="282"/>
      <c r="C151" s="282"/>
      <c r="D151" s="282"/>
      <c r="E151" s="282"/>
      <c r="F151" s="284" t="s">
        <v>746</v>
      </c>
      <c r="G151" s="284"/>
      <c r="H151" s="282"/>
      <c r="I151" s="284" t="s">
        <v>746</v>
      </c>
      <c r="J151" s="284">
        <f>J148*0.35</f>
        <v>141400</v>
      </c>
    </row>
    <row r="152" spans="1:23" x14ac:dyDescent="0.25">
      <c r="A152" s="282"/>
      <c r="B152" s="282"/>
      <c r="C152" s="282"/>
      <c r="D152" s="282"/>
      <c r="E152" s="282"/>
      <c r="F152" s="282"/>
      <c r="G152" s="282"/>
      <c r="H152" s="282"/>
      <c r="I152" s="282"/>
      <c r="J152" s="282"/>
    </row>
    <row r="153" spans="1:23" x14ac:dyDescent="0.25">
      <c r="A153" s="282"/>
      <c r="B153" s="282"/>
      <c r="C153" s="282"/>
      <c r="D153" s="282"/>
      <c r="E153" s="282"/>
      <c r="F153" s="286" t="s">
        <v>183</v>
      </c>
      <c r="G153" s="286">
        <f>G149+J149</f>
        <v>125240</v>
      </c>
      <c r="H153" s="282"/>
      <c r="I153" s="282"/>
      <c r="J153" s="282"/>
    </row>
    <row r="154" spans="1:23" x14ac:dyDescent="0.25">
      <c r="A154" s="282"/>
      <c r="B154" s="282"/>
      <c r="C154" s="282"/>
      <c r="D154" s="282"/>
      <c r="E154" s="282"/>
      <c r="F154" s="286" t="s">
        <v>184</v>
      </c>
      <c r="G154" s="286">
        <f>D149+G150+J150</f>
        <v>4216357.1099999994</v>
      </c>
      <c r="H154" s="282"/>
      <c r="I154" s="282"/>
      <c r="J154" s="282"/>
    </row>
    <row r="155" spans="1:23" x14ac:dyDescent="0.25">
      <c r="A155" s="282"/>
      <c r="B155" s="282"/>
      <c r="C155" s="282"/>
      <c r="D155" s="282"/>
      <c r="E155" s="282"/>
      <c r="F155" s="286" t="s">
        <v>185</v>
      </c>
      <c r="G155" s="286">
        <f>G151+J151</f>
        <v>141400</v>
      </c>
      <c r="H155" s="282"/>
      <c r="I155" s="282"/>
      <c r="J155" s="282"/>
    </row>
    <row r="156" spans="1:23" x14ac:dyDescent="0.25">
      <c r="A156" s="282"/>
      <c r="B156" s="282"/>
      <c r="C156" s="282"/>
      <c r="D156" s="282"/>
      <c r="E156" s="282"/>
      <c r="F156" s="282"/>
      <c r="G156" s="283">
        <f>SUM(G153:G155)</f>
        <v>4482997.1099999994</v>
      </c>
      <c r="H156" s="282"/>
      <c r="I156" s="282"/>
      <c r="J156" s="282"/>
    </row>
    <row r="157" spans="1:23" s="268" customFormat="1" x14ac:dyDescent="0.25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</row>
    <row r="158" spans="1:23" x14ac:dyDescent="0.25">
      <c r="A158" s="283" t="s">
        <v>784</v>
      </c>
      <c r="B158" s="283">
        <f>C159+F159+I159+L159</f>
        <v>388000</v>
      </c>
      <c r="C158" s="282"/>
      <c r="D158" s="282"/>
      <c r="E158" s="282"/>
      <c r="F158" s="282"/>
      <c r="G158" s="282"/>
      <c r="H158" s="282"/>
      <c r="I158" s="282"/>
    </row>
    <row r="159" spans="1:23" x14ac:dyDescent="0.25">
      <c r="A159" s="387" t="s">
        <v>1174</v>
      </c>
      <c r="B159" s="387"/>
      <c r="C159" s="324">
        <f>SUM(C160:C163)</f>
        <v>48000</v>
      </c>
      <c r="D159" s="387" t="s">
        <v>1175</v>
      </c>
      <c r="E159" s="387"/>
      <c r="F159" s="324">
        <f>F160+F161+F162</f>
        <v>340000</v>
      </c>
      <c r="G159" s="387" t="s">
        <v>1186</v>
      </c>
      <c r="H159" s="387"/>
      <c r="I159" s="324">
        <f>SUM(I160:I162)</f>
        <v>0</v>
      </c>
      <c r="J159" s="388" t="s">
        <v>809</v>
      </c>
      <c r="K159" s="388"/>
      <c r="L159" s="325">
        <v>0</v>
      </c>
    </row>
    <row r="160" spans="1:23" x14ac:dyDescent="0.25">
      <c r="A160" s="282"/>
      <c r="B160" s="282" t="s">
        <v>183</v>
      </c>
      <c r="C160" s="282">
        <v>0</v>
      </c>
      <c r="D160" s="282"/>
      <c r="E160" s="282" t="s">
        <v>184</v>
      </c>
      <c r="F160" s="282">
        <v>14166.8</v>
      </c>
      <c r="G160" s="324"/>
      <c r="H160" s="282" t="s">
        <v>183</v>
      </c>
      <c r="I160" s="284"/>
      <c r="J160" s="325" t="s">
        <v>821</v>
      </c>
      <c r="K160" s="102" t="s">
        <v>185</v>
      </c>
      <c r="L160" s="102">
        <f>L159</f>
        <v>0</v>
      </c>
    </row>
    <row r="161" spans="1:23" x14ac:dyDescent="0.25">
      <c r="A161" s="282"/>
      <c r="B161" s="282" t="s">
        <v>184</v>
      </c>
      <c r="C161" s="282">
        <v>0</v>
      </c>
      <c r="D161" s="282"/>
      <c r="E161" s="282" t="s">
        <v>185</v>
      </c>
      <c r="F161" s="282">
        <v>127499.2</v>
      </c>
      <c r="G161" s="282"/>
      <c r="H161" s="282" t="s">
        <v>184</v>
      </c>
      <c r="I161" s="284"/>
    </row>
    <row r="162" spans="1:23" x14ac:dyDescent="0.25">
      <c r="A162" s="282"/>
      <c r="B162" s="282" t="s">
        <v>185</v>
      </c>
      <c r="C162" s="282">
        <v>0</v>
      </c>
      <c r="D162" s="282"/>
      <c r="E162" s="282" t="s">
        <v>744</v>
      </c>
      <c r="F162" s="282">
        <v>198334</v>
      </c>
      <c r="G162" s="282"/>
      <c r="H162" s="282" t="s">
        <v>185</v>
      </c>
      <c r="I162" s="284"/>
    </row>
    <row r="163" spans="1:23" x14ac:dyDescent="0.25">
      <c r="A163" s="282"/>
      <c r="B163" s="282" t="s">
        <v>744</v>
      </c>
      <c r="C163" s="282">
        <v>48000</v>
      </c>
      <c r="D163" s="282"/>
      <c r="E163" s="284" t="s">
        <v>745</v>
      </c>
      <c r="F163" s="284">
        <f>F162*0.49</f>
        <v>97183.66</v>
      </c>
      <c r="G163" s="282"/>
      <c r="H163" s="282"/>
      <c r="I163" s="282"/>
    </row>
    <row r="164" spans="1:23" x14ac:dyDescent="0.25">
      <c r="A164" s="282"/>
      <c r="B164" s="284" t="s">
        <v>743</v>
      </c>
      <c r="C164" s="284">
        <f>C163*0.31</f>
        <v>14880</v>
      </c>
      <c r="D164" s="282"/>
      <c r="E164" s="284" t="s">
        <v>746</v>
      </c>
      <c r="F164" s="284">
        <f>F162*0.51</f>
        <v>101150.34</v>
      </c>
      <c r="G164" s="282"/>
      <c r="H164" s="282"/>
      <c r="I164" s="282"/>
      <c r="M164" s="102" t="s">
        <v>819</v>
      </c>
      <c r="N164" s="386" t="s">
        <v>820</v>
      </c>
      <c r="O164" s="386"/>
      <c r="P164" s="386"/>
      <c r="Q164" s="386"/>
    </row>
    <row r="165" spans="1:23" x14ac:dyDescent="0.25">
      <c r="A165" s="282"/>
      <c r="B165" s="284" t="s">
        <v>745</v>
      </c>
      <c r="C165" s="284">
        <f>C163*0.34</f>
        <v>16320.000000000002</v>
      </c>
      <c r="D165" s="282"/>
      <c r="E165" s="282"/>
      <c r="F165" s="282"/>
      <c r="G165" s="282"/>
      <c r="H165" s="282"/>
      <c r="I165" s="282"/>
      <c r="M165" s="102" t="s">
        <v>821</v>
      </c>
      <c r="N165" s="386" t="s">
        <v>822</v>
      </c>
      <c r="O165" s="386"/>
      <c r="P165" s="386"/>
      <c r="Q165" s="386"/>
      <c r="R165" s="386"/>
    </row>
    <row r="166" spans="1:23" x14ac:dyDescent="0.25">
      <c r="A166" s="282"/>
      <c r="B166" s="284" t="s">
        <v>746</v>
      </c>
      <c r="C166" s="284">
        <f>C163*0.35</f>
        <v>16800</v>
      </c>
      <c r="D166" s="282"/>
      <c r="E166" s="282"/>
      <c r="F166" s="286" t="s">
        <v>183</v>
      </c>
      <c r="G166" s="286">
        <f>C160+C164+I160</f>
        <v>14880</v>
      </c>
      <c r="H166" s="282"/>
      <c r="I166" s="282"/>
    </row>
    <row r="167" spans="1:23" x14ac:dyDescent="0.25">
      <c r="A167" s="282"/>
      <c r="B167" s="282"/>
      <c r="C167" s="282"/>
      <c r="D167" s="282"/>
      <c r="E167" s="282"/>
      <c r="F167" s="286" t="s">
        <v>184</v>
      </c>
      <c r="G167" s="286">
        <f>C161+C165+F160+F163+I161</f>
        <v>127670.46</v>
      </c>
      <c r="H167" s="282"/>
      <c r="I167" s="282"/>
    </row>
    <row r="168" spans="1:23" x14ac:dyDescent="0.25">
      <c r="A168" s="282"/>
      <c r="B168" s="282"/>
      <c r="C168" s="282"/>
      <c r="D168" s="282"/>
      <c r="E168" s="282"/>
      <c r="F168" s="286" t="s">
        <v>185</v>
      </c>
      <c r="G168" s="286">
        <f>C162+C166+F161+F164+I162+L160</f>
        <v>245449.54</v>
      </c>
      <c r="H168" s="282"/>
      <c r="I168" s="282"/>
    </row>
    <row r="169" spans="1:23" s="269" customFormat="1" x14ac:dyDescent="0.25">
      <c r="A169" s="285"/>
      <c r="B169" s="285"/>
      <c r="C169" s="285"/>
      <c r="D169" s="285"/>
      <c r="E169" s="285"/>
      <c r="F169" s="285"/>
      <c r="G169" s="287">
        <f>SUM(G166:G168)</f>
        <v>388000</v>
      </c>
      <c r="H169" s="285"/>
      <c r="I169" s="285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</row>
    <row r="170" spans="1:23" s="268" customFormat="1" x14ac:dyDescent="0.25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</row>
    <row r="171" spans="1:23" x14ac:dyDescent="0.25">
      <c r="A171" s="283" t="s">
        <v>169</v>
      </c>
      <c r="B171" s="283">
        <f>C172+F172+H172+J172+C175+C178+C181+C184</f>
        <v>3779005</v>
      </c>
      <c r="C171" s="282"/>
      <c r="D171" s="282"/>
      <c r="E171" s="282"/>
      <c r="F171" s="282"/>
      <c r="G171" s="282"/>
      <c r="H171" s="282"/>
      <c r="I171" s="282"/>
      <c r="J171" s="282"/>
    </row>
    <row r="172" spans="1:23" s="270" customFormat="1" ht="45" x14ac:dyDescent="0.25">
      <c r="A172" s="387" t="s">
        <v>785</v>
      </c>
      <c r="B172" s="387"/>
      <c r="C172" s="324">
        <v>0</v>
      </c>
      <c r="D172" s="387" t="s">
        <v>786</v>
      </c>
      <c r="E172" s="387"/>
      <c r="F172" s="324">
        <f>F173+F174+F175</f>
        <v>456675</v>
      </c>
      <c r="G172" s="302" t="s">
        <v>1173</v>
      </c>
      <c r="H172" s="324">
        <f>H173+H174+H175+H176</f>
        <v>387000</v>
      </c>
      <c r="I172" s="324" t="s">
        <v>789</v>
      </c>
      <c r="J172" s="324">
        <f>J173+J174+J175+J177+J178+J179</f>
        <v>299900</v>
      </c>
      <c r="K172" s="325"/>
      <c r="L172" s="325"/>
      <c r="M172" s="325"/>
      <c r="N172" s="325"/>
      <c r="O172" s="325"/>
      <c r="P172" s="325"/>
      <c r="Q172" s="325"/>
      <c r="R172" s="325"/>
      <c r="S172" s="325"/>
      <c r="T172" s="325"/>
      <c r="U172" s="325"/>
      <c r="V172" s="325"/>
      <c r="W172" s="325"/>
    </row>
    <row r="173" spans="1:23" x14ac:dyDescent="0.25">
      <c r="A173" s="282"/>
      <c r="B173" s="282" t="s">
        <v>184</v>
      </c>
      <c r="C173" s="282">
        <f>C172</f>
        <v>0</v>
      </c>
      <c r="D173" s="282"/>
      <c r="E173" s="282" t="s">
        <v>184</v>
      </c>
      <c r="F173" s="282">
        <v>48071.399999999994</v>
      </c>
      <c r="G173" s="282" t="s">
        <v>183</v>
      </c>
      <c r="H173" s="282">
        <v>22765</v>
      </c>
      <c r="I173" s="282" t="s">
        <v>183</v>
      </c>
      <c r="J173" s="282">
        <v>23069</v>
      </c>
    </row>
    <row r="174" spans="1:23" x14ac:dyDescent="0.25">
      <c r="A174" s="282"/>
      <c r="B174" s="282"/>
      <c r="C174" s="282"/>
      <c r="D174" s="282"/>
      <c r="E174" s="282" t="s">
        <v>185</v>
      </c>
      <c r="F174" s="282">
        <v>360532.2</v>
      </c>
      <c r="G174" s="282" t="s">
        <v>184</v>
      </c>
      <c r="H174" s="282">
        <v>45529</v>
      </c>
      <c r="I174" s="282" t="s">
        <v>184</v>
      </c>
      <c r="J174" s="282">
        <v>11534</v>
      </c>
    </row>
    <row r="175" spans="1:23" x14ac:dyDescent="0.25">
      <c r="A175" s="387" t="s">
        <v>787</v>
      </c>
      <c r="B175" s="387"/>
      <c r="C175" s="324">
        <v>485430</v>
      </c>
      <c r="D175" s="282"/>
      <c r="E175" s="282" t="s">
        <v>744</v>
      </c>
      <c r="F175" s="282">
        <v>48071.4</v>
      </c>
      <c r="G175" s="282" t="s">
        <v>185</v>
      </c>
      <c r="H175" s="282">
        <v>318706</v>
      </c>
      <c r="I175" s="282" t="s">
        <v>185</v>
      </c>
      <c r="J175" s="282">
        <v>34603</v>
      </c>
    </row>
    <row r="176" spans="1:23" x14ac:dyDescent="0.25">
      <c r="A176" s="282"/>
      <c r="B176" s="282" t="s">
        <v>184</v>
      </c>
      <c r="C176" s="282">
        <f>C175</f>
        <v>485430</v>
      </c>
      <c r="D176" s="282"/>
      <c r="E176" s="284" t="s">
        <v>745</v>
      </c>
      <c r="F176" s="284">
        <f>F175*0.49</f>
        <v>23554.986000000001</v>
      </c>
      <c r="G176" s="282" t="s">
        <v>744</v>
      </c>
      <c r="H176" s="282">
        <v>0</v>
      </c>
      <c r="I176" s="282" t="s">
        <v>744</v>
      </c>
      <c r="J176" s="282">
        <v>230694</v>
      </c>
    </row>
    <row r="177" spans="1:23" x14ac:dyDescent="0.25">
      <c r="A177" s="282"/>
      <c r="B177" s="282"/>
      <c r="C177" s="282"/>
      <c r="D177" s="282"/>
      <c r="E177" s="284" t="s">
        <v>746</v>
      </c>
      <c r="F177" s="284">
        <f>F175*0.51</f>
        <v>24516.414000000001</v>
      </c>
      <c r="G177" s="284" t="s">
        <v>743</v>
      </c>
      <c r="H177" s="284">
        <f>H176*0.31</f>
        <v>0</v>
      </c>
      <c r="I177" s="284" t="s">
        <v>743</v>
      </c>
      <c r="J177" s="284">
        <f>J176*0.31</f>
        <v>71515.14</v>
      </c>
    </row>
    <row r="178" spans="1:23" x14ac:dyDescent="0.25">
      <c r="A178" s="387" t="s">
        <v>788</v>
      </c>
      <c r="B178" s="387"/>
      <c r="C178" s="324">
        <v>0</v>
      </c>
      <c r="D178" s="282"/>
      <c r="E178" s="284"/>
      <c r="F178" s="284"/>
      <c r="G178" s="284" t="s">
        <v>745</v>
      </c>
      <c r="H178" s="284">
        <f>H176*0.34</f>
        <v>0</v>
      </c>
      <c r="I178" s="284" t="s">
        <v>745</v>
      </c>
      <c r="J178" s="284">
        <f>J176*0.34</f>
        <v>78435.960000000006</v>
      </c>
    </row>
    <row r="179" spans="1:23" x14ac:dyDescent="0.25">
      <c r="A179" s="282"/>
      <c r="B179" s="282" t="s">
        <v>184</v>
      </c>
      <c r="C179" s="282">
        <f>C178</f>
        <v>0</v>
      </c>
      <c r="D179" s="282"/>
      <c r="E179" s="284"/>
      <c r="F179" s="284"/>
      <c r="G179" s="284" t="s">
        <v>746</v>
      </c>
      <c r="H179" s="284">
        <f>H176*0.35</f>
        <v>0</v>
      </c>
      <c r="I179" s="284" t="s">
        <v>746</v>
      </c>
      <c r="J179" s="284">
        <f>J176*0.35</f>
        <v>80742.899999999994</v>
      </c>
    </row>
    <row r="180" spans="1:23" x14ac:dyDescent="0.25">
      <c r="A180" s="282"/>
      <c r="B180" s="282"/>
      <c r="C180" s="282"/>
      <c r="D180" s="282"/>
      <c r="E180" s="282"/>
      <c r="F180" s="282"/>
      <c r="G180" s="282"/>
      <c r="H180" s="282"/>
      <c r="I180" s="282"/>
      <c r="J180" s="282"/>
    </row>
    <row r="181" spans="1:23" x14ac:dyDescent="0.25">
      <c r="A181" s="387" t="s">
        <v>1167</v>
      </c>
      <c r="B181" s="387"/>
      <c r="C181" s="324">
        <v>2150000</v>
      </c>
      <c r="D181" s="282"/>
      <c r="E181" s="282"/>
      <c r="F181" s="282"/>
      <c r="G181" s="282"/>
      <c r="H181" s="282"/>
      <c r="I181" s="282"/>
      <c r="J181" s="282"/>
    </row>
    <row r="182" spans="1:23" x14ac:dyDescent="0.25">
      <c r="A182" s="282"/>
      <c r="B182" s="282" t="s">
        <v>183</v>
      </c>
      <c r="C182" s="282">
        <f>C181</f>
        <v>2150000</v>
      </c>
      <c r="D182" s="282"/>
      <c r="E182" s="282"/>
      <c r="F182" s="286" t="s">
        <v>183</v>
      </c>
      <c r="G182" s="286">
        <f>C182+C185+H173+H177+J173+J177</f>
        <v>2267349.14</v>
      </c>
      <c r="H182" s="282"/>
      <c r="I182" s="282"/>
      <c r="J182" s="282"/>
    </row>
    <row r="183" spans="1:23" x14ac:dyDescent="0.25">
      <c r="A183" s="282"/>
      <c r="B183" s="282"/>
      <c r="C183" s="282"/>
      <c r="D183" s="282"/>
      <c r="E183" s="282"/>
      <c r="F183" s="286" t="s">
        <v>184</v>
      </c>
      <c r="G183" s="286">
        <f>C173+C176+C179+F173+F176+H174+H178+J174+J178</f>
        <v>692555.34600000002</v>
      </c>
      <c r="H183" s="282"/>
      <c r="I183" s="282"/>
      <c r="J183" s="282"/>
    </row>
    <row r="184" spans="1:23" x14ac:dyDescent="0.25">
      <c r="A184" s="387" t="s">
        <v>790</v>
      </c>
      <c r="B184" s="387"/>
      <c r="C184" s="324">
        <f>C185</f>
        <v>0</v>
      </c>
      <c r="D184" s="282"/>
      <c r="E184" s="282"/>
      <c r="F184" s="286" t="s">
        <v>185</v>
      </c>
      <c r="G184" s="286">
        <f>F174+F177+H175+H179+J175+J179</f>
        <v>819100.51400000008</v>
      </c>
      <c r="H184" s="282"/>
      <c r="I184" s="282">
        <f>C173*1.12+C175+C178+C181/1.12+C184*1.12+F172/1.12+H172+J172</f>
        <v>3499718.3928571427</v>
      </c>
      <c r="J184" s="282"/>
    </row>
    <row r="185" spans="1:23" x14ac:dyDescent="0.25">
      <c r="A185" s="282"/>
      <c r="B185" s="282" t="s">
        <v>183</v>
      </c>
      <c r="C185" s="282">
        <v>0</v>
      </c>
      <c r="D185" s="282"/>
      <c r="E185" s="282"/>
      <c r="F185" s="285"/>
      <c r="G185" s="287">
        <f>SUM(G182:G184)</f>
        <v>3779005</v>
      </c>
      <c r="H185" s="282"/>
      <c r="I185" s="282"/>
      <c r="J185" s="282"/>
    </row>
    <row r="186" spans="1:23" s="268" customFormat="1" x14ac:dyDescent="0.25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</row>
    <row r="187" spans="1:23" x14ac:dyDescent="0.25">
      <c r="A187" s="101" t="s">
        <v>791</v>
      </c>
    </row>
    <row r="188" spans="1:23" x14ac:dyDescent="0.25">
      <c r="A188" s="101" t="s">
        <v>793</v>
      </c>
      <c r="B188" s="325" t="s">
        <v>792</v>
      </c>
      <c r="C188" s="102">
        <v>0</v>
      </c>
    </row>
    <row r="189" spans="1:23" x14ac:dyDescent="0.25">
      <c r="B189" s="102" t="s">
        <v>183</v>
      </c>
      <c r="C189" s="102">
        <v>0</v>
      </c>
    </row>
    <row r="190" spans="1:23" x14ac:dyDescent="0.25">
      <c r="B190" s="102" t="s">
        <v>184</v>
      </c>
      <c r="C190" s="102">
        <v>0</v>
      </c>
    </row>
    <row r="191" spans="1:23" x14ac:dyDescent="0.25">
      <c r="B191" s="102" t="s">
        <v>185</v>
      </c>
      <c r="C191" s="102">
        <v>0</v>
      </c>
    </row>
    <row r="192" spans="1:23" x14ac:dyDescent="0.25">
      <c r="B192" s="102" t="s">
        <v>744</v>
      </c>
      <c r="C192" s="102">
        <v>0</v>
      </c>
      <c r="F192" s="151" t="s">
        <v>183</v>
      </c>
      <c r="G192" s="151">
        <f>C189+C193</f>
        <v>0</v>
      </c>
    </row>
    <row r="193" spans="1:23" x14ac:dyDescent="0.25">
      <c r="B193" s="130" t="s">
        <v>743</v>
      </c>
      <c r="C193" s="130">
        <f>C192*0.31</f>
        <v>0</v>
      </c>
      <c r="F193" s="151" t="s">
        <v>184</v>
      </c>
      <c r="G193" s="151">
        <f>C190+C194</f>
        <v>0</v>
      </c>
    </row>
    <row r="194" spans="1:23" x14ac:dyDescent="0.25">
      <c r="B194" s="130" t="s">
        <v>745</v>
      </c>
      <c r="C194" s="130">
        <f>C192*0.34</f>
        <v>0</v>
      </c>
      <c r="F194" s="151" t="s">
        <v>185</v>
      </c>
      <c r="G194" s="151">
        <f>C191+C195</f>
        <v>0</v>
      </c>
    </row>
    <row r="195" spans="1:23" x14ac:dyDescent="0.25">
      <c r="B195" s="130" t="s">
        <v>746</v>
      </c>
      <c r="C195" s="130">
        <f>C192*0.35</f>
        <v>0</v>
      </c>
      <c r="F195" s="127"/>
      <c r="G195" s="257">
        <f>SUM(G192:G194)</f>
        <v>0</v>
      </c>
    </row>
    <row r="196" spans="1:23" s="268" customFormat="1" x14ac:dyDescent="0.25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</row>
    <row r="197" spans="1:23" x14ac:dyDescent="0.25">
      <c r="A197" s="283" t="s">
        <v>166</v>
      </c>
      <c r="B197" s="283">
        <f>C198+F198+I198+L198+F204+I204+L204+C204</f>
        <v>10918638.43</v>
      </c>
    </row>
    <row r="198" spans="1:23" s="270" customFormat="1" x14ac:dyDescent="0.25">
      <c r="A198" s="387" t="s">
        <v>1193</v>
      </c>
      <c r="B198" s="387"/>
      <c r="C198" s="324">
        <v>12946.43</v>
      </c>
      <c r="D198" s="387" t="s">
        <v>1015</v>
      </c>
      <c r="E198" s="387"/>
      <c r="F198" s="324">
        <f>SUM(F199:F201)</f>
        <v>4647500</v>
      </c>
      <c r="G198" s="387" t="s">
        <v>1013</v>
      </c>
      <c r="H198" s="387"/>
      <c r="I198" s="324">
        <v>1120000</v>
      </c>
      <c r="J198" s="389" t="s">
        <v>1192</v>
      </c>
      <c r="K198" s="389"/>
      <c r="L198" s="324">
        <v>4879192</v>
      </c>
      <c r="M198" s="325"/>
      <c r="N198" s="325"/>
      <c r="O198" s="325"/>
      <c r="P198" s="325"/>
      <c r="Q198" s="325"/>
      <c r="R198" s="325"/>
      <c r="S198" s="325"/>
      <c r="T198" s="325"/>
      <c r="U198" s="325"/>
      <c r="V198" s="325"/>
      <c r="W198" s="325"/>
    </row>
    <row r="199" spans="1:23" x14ac:dyDescent="0.25">
      <c r="A199" s="282"/>
      <c r="B199" s="284" t="s">
        <v>743</v>
      </c>
      <c r="C199" s="284">
        <f>C198*0.31</f>
        <v>4013.3933000000002</v>
      </c>
      <c r="D199" s="282"/>
      <c r="E199" s="282" t="s">
        <v>183</v>
      </c>
      <c r="F199" s="282">
        <v>2715725</v>
      </c>
      <c r="G199" s="282"/>
      <c r="H199" s="282" t="s">
        <v>183</v>
      </c>
      <c r="I199" s="282">
        <f>I198</f>
        <v>1120000</v>
      </c>
      <c r="J199" s="282"/>
      <c r="K199" s="284" t="s">
        <v>743</v>
      </c>
      <c r="L199" s="284">
        <f>L198*0.31</f>
        <v>1512549.52</v>
      </c>
    </row>
    <row r="200" spans="1:23" x14ac:dyDescent="0.25">
      <c r="A200" s="282"/>
      <c r="B200" s="284" t="s">
        <v>745</v>
      </c>
      <c r="C200" s="284">
        <f>C198*0.34</f>
        <v>4401.7862000000005</v>
      </c>
      <c r="D200" s="282"/>
      <c r="E200" s="282" t="s">
        <v>184</v>
      </c>
      <c r="F200" s="282">
        <v>730150</v>
      </c>
      <c r="J200" s="282"/>
      <c r="K200" s="284" t="s">
        <v>745</v>
      </c>
      <c r="L200" s="284">
        <f>L198*0.34</f>
        <v>1658925.28</v>
      </c>
    </row>
    <row r="201" spans="1:23" x14ac:dyDescent="0.25">
      <c r="A201" s="282"/>
      <c r="B201" s="284" t="s">
        <v>746</v>
      </c>
      <c r="C201" s="284">
        <f>C198*0.35</f>
        <v>4531.2505000000001</v>
      </c>
      <c r="D201" s="282"/>
      <c r="E201" s="282" t="s">
        <v>185</v>
      </c>
      <c r="F201" s="282">
        <v>1201625</v>
      </c>
      <c r="J201" s="282"/>
      <c r="K201" s="284" t="s">
        <v>746</v>
      </c>
      <c r="L201" s="284">
        <f>L198*0.35</f>
        <v>1707717.2</v>
      </c>
    </row>
    <row r="204" spans="1:23" s="270" customFormat="1" x14ac:dyDescent="0.25">
      <c r="A204" s="387" t="s">
        <v>794</v>
      </c>
      <c r="B204" s="387"/>
      <c r="C204" s="324">
        <v>259000</v>
      </c>
      <c r="D204" s="388" t="s">
        <v>795</v>
      </c>
      <c r="E204" s="388"/>
      <c r="F204" s="325">
        <v>0</v>
      </c>
      <c r="G204" s="388" t="s">
        <v>1187</v>
      </c>
      <c r="H204" s="388"/>
      <c r="I204" s="325"/>
      <c r="J204" s="388" t="s">
        <v>889</v>
      </c>
      <c r="K204" s="388"/>
      <c r="L204" s="325">
        <v>0</v>
      </c>
      <c r="M204" s="325"/>
      <c r="N204" s="325"/>
      <c r="O204" s="325"/>
      <c r="P204" s="325"/>
      <c r="Q204" s="325"/>
      <c r="R204" s="325"/>
      <c r="S204" s="325"/>
      <c r="T204" s="325"/>
      <c r="U204" s="325"/>
      <c r="V204" s="325"/>
      <c r="W204" s="325"/>
    </row>
    <row r="205" spans="1:23" x14ac:dyDescent="0.25">
      <c r="A205" s="282"/>
      <c r="B205" s="284" t="s">
        <v>743</v>
      </c>
      <c r="C205" s="282">
        <f>C204*0.31</f>
        <v>80290</v>
      </c>
      <c r="E205" s="102" t="s">
        <v>183</v>
      </c>
      <c r="F205" s="102">
        <f>F204</f>
        <v>0</v>
      </c>
      <c r="H205" s="102" t="s">
        <v>185</v>
      </c>
      <c r="I205" s="102">
        <f>I204</f>
        <v>0</v>
      </c>
      <c r="K205" s="130" t="s">
        <v>743</v>
      </c>
      <c r="L205" s="130">
        <f>L204*0.31</f>
        <v>0</v>
      </c>
    </row>
    <row r="206" spans="1:23" x14ac:dyDescent="0.25">
      <c r="A206" s="324"/>
      <c r="B206" s="300" t="s">
        <v>745</v>
      </c>
      <c r="C206" s="282">
        <f>C204*0.34</f>
        <v>88060</v>
      </c>
      <c r="K206" s="130" t="s">
        <v>745</v>
      </c>
      <c r="L206" s="130">
        <f>L204*0.34</f>
        <v>0</v>
      </c>
    </row>
    <row r="207" spans="1:23" x14ac:dyDescent="0.25">
      <c r="A207" s="282"/>
      <c r="B207" s="284" t="s">
        <v>746</v>
      </c>
      <c r="C207" s="282">
        <f>C204*0.35</f>
        <v>90650</v>
      </c>
      <c r="F207" s="282"/>
      <c r="G207" s="282"/>
      <c r="K207" s="130" t="s">
        <v>746</v>
      </c>
      <c r="L207" s="130">
        <f>L204*0.35</f>
        <v>0</v>
      </c>
    </row>
    <row r="208" spans="1:23" x14ac:dyDescent="0.25">
      <c r="F208" s="286" t="s">
        <v>183</v>
      </c>
      <c r="G208" s="286">
        <f>C199+F199+I199+L199+F205+L205+C205</f>
        <v>5432577.9133000001</v>
      </c>
    </row>
    <row r="209" spans="1:23" x14ac:dyDescent="0.25">
      <c r="F209" s="286" t="s">
        <v>184</v>
      </c>
      <c r="G209" s="286">
        <f>C200+F200+L200+L206+C206</f>
        <v>2481537.0662000002</v>
      </c>
    </row>
    <row r="210" spans="1:23" x14ac:dyDescent="0.25">
      <c r="F210" s="286" t="s">
        <v>185</v>
      </c>
      <c r="G210" s="286">
        <f>C201+F201+L201+I205+L207+C207</f>
        <v>3004523.4505000003</v>
      </c>
    </row>
    <row r="211" spans="1:23" x14ac:dyDescent="0.25">
      <c r="F211" s="285"/>
      <c r="G211" s="287">
        <f>SUM(G208:G210)</f>
        <v>10918638.43</v>
      </c>
    </row>
    <row r="212" spans="1:23" s="268" customFormat="1" x14ac:dyDescent="0.25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</row>
    <row r="213" spans="1:23" x14ac:dyDescent="0.25">
      <c r="A213" s="283" t="s">
        <v>796</v>
      </c>
      <c r="B213" s="283">
        <f>B215+B216</f>
        <v>13756200</v>
      </c>
      <c r="C213" s="282"/>
      <c r="D213" s="282"/>
      <c r="E213" s="282"/>
      <c r="F213" s="282"/>
      <c r="G213" s="282"/>
    </row>
    <row r="214" spans="1:23" x14ac:dyDescent="0.25">
      <c r="A214" s="324" t="s">
        <v>797</v>
      </c>
      <c r="B214" s="324">
        <f>B213</f>
        <v>13756200</v>
      </c>
      <c r="C214" s="282"/>
      <c r="D214" s="282"/>
      <c r="E214" s="282"/>
      <c r="F214" s="286" t="s">
        <v>183</v>
      </c>
      <c r="G214" s="286">
        <f>B215</f>
        <v>0</v>
      </c>
    </row>
    <row r="215" spans="1:23" x14ac:dyDescent="0.25">
      <c r="A215" s="282" t="s">
        <v>183</v>
      </c>
      <c r="B215" s="282">
        <v>0</v>
      </c>
      <c r="C215" s="282"/>
      <c r="D215" s="282"/>
      <c r="E215" s="282"/>
      <c r="F215" s="286" t="s">
        <v>184</v>
      </c>
      <c r="G215" s="286">
        <f>B216</f>
        <v>13756200</v>
      </c>
    </row>
    <row r="216" spans="1:23" s="269" customFormat="1" x14ac:dyDescent="0.25">
      <c r="A216" s="285" t="s">
        <v>184</v>
      </c>
      <c r="B216" s="285">
        <v>13756200</v>
      </c>
      <c r="C216" s="285"/>
      <c r="D216" s="285"/>
      <c r="E216" s="285"/>
      <c r="F216" s="285"/>
      <c r="G216" s="287">
        <f>SUM(G214:G215)</f>
        <v>13756200</v>
      </c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</row>
    <row r="217" spans="1:23" s="268" customFormat="1" x14ac:dyDescent="0.25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</row>
    <row r="218" spans="1:23" x14ac:dyDescent="0.25">
      <c r="A218" s="283" t="s">
        <v>798</v>
      </c>
      <c r="B218" s="283">
        <f>C219+E219+G219+I219</f>
        <v>358177.98</v>
      </c>
      <c r="C218" s="282"/>
      <c r="D218" s="282"/>
      <c r="E218" s="282"/>
      <c r="F218" s="282"/>
      <c r="G218" s="282"/>
      <c r="H218" s="282"/>
      <c r="I218" s="282"/>
    </row>
    <row r="219" spans="1:23" s="270" customFormat="1" x14ac:dyDescent="0.25">
      <c r="A219" s="324"/>
      <c r="B219" s="324" t="s">
        <v>799</v>
      </c>
      <c r="C219" s="324">
        <v>0</v>
      </c>
      <c r="D219" s="324" t="s">
        <v>806</v>
      </c>
      <c r="E219" s="324">
        <v>0</v>
      </c>
      <c r="F219" s="324" t="s">
        <v>807</v>
      </c>
      <c r="G219" s="324">
        <v>0</v>
      </c>
      <c r="H219" s="324" t="s">
        <v>816</v>
      </c>
      <c r="I219" s="324">
        <f>SUM(I220:I223)</f>
        <v>358177.98</v>
      </c>
      <c r="J219" s="325"/>
      <c r="K219" s="325"/>
      <c r="L219" s="325"/>
      <c r="M219" s="325"/>
      <c r="N219" s="325"/>
      <c r="O219" s="325"/>
      <c r="P219" s="325"/>
      <c r="Q219" s="325"/>
      <c r="R219" s="325"/>
      <c r="S219" s="325"/>
      <c r="T219" s="325"/>
      <c r="U219" s="325"/>
      <c r="V219" s="325"/>
      <c r="W219" s="325"/>
    </row>
    <row r="220" spans="1:23" x14ac:dyDescent="0.25">
      <c r="A220" s="282"/>
      <c r="B220" s="284" t="s">
        <v>743</v>
      </c>
      <c r="C220" s="284">
        <f>C219*0.31</f>
        <v>0</v>
      </c>
      <c r="D220" s="282" t="s">
        <v>183</v>
      </c>
      <c r="E220" s="282">
        <v>0</v>
      </c>
      <c r="F220" s="282" t="s">
        <v>183</v>
      </c>
      <c r="G220" s="282">
        <v>0</v>
      </c>
      <c r="H220" s="282" t="s">
        <v>183</v>
      </c>
      <c r="I220" s="282">
        <v>6056.82</v>
      </c>
    </row>
    <row r="221" spans="1:23" x14ac:dyDescent="0.25">
      <c r="A221" s="282"/>
      <c r="B221" s="284" t="s">
        <v>745</v>
      </c>
      <c r="C221" s="284">
        <f>C219*0.34</f>
        <v>0</v>
      </c>
      <c r="D221" s="282" t="s">
        <v>184</v>
      </c>
      <c r="E221" s="282">
        <v>0</v>
      </c>
      <c r="F221" s="282" t="s">
        <v>184</v>
      </c>
      <c r="G221" s="282">
        <v>0</v>
      </c>
      <c r="H221" s="282" t="s">
        <v>184</v>
      </c>
      <c r="I221" s="282">
        <v>51683.85</v>
      </c>
    </row>
    <row r="222" spans="1:23" x14ac:dyDescent="0.25">
      <c r="A222" s="282"/>
      <c r="B222" s="284" t="s">
        <v>746</v>
      </c>
      <c r="C222" s="284">
        <f>C219*0.35</f>
        <v>0</v>
      </c>
      <c r="D222" s="282" t="s">
        <v>185</v>
      </c>
      <c r="E222" s="282">
        <v>0</v>
      </c>
      <c r="F222" s="282" t="s">
        <v>185</v>
      </c>
      <c r="G222" s="282">
        <v>0</v>
      </c>
      <c r="H222" s="282" t="s">
        <v>185</v>
      </c>
      <c r="I222" s="282">
        <v>49945.45</v>
      </c>
    </row>
    <row r="223" spans="1:23" x14ac:dyDescent="0.25">
      <c r="A223" s="282"/>
      <c r="B223" s="284"/>
      <c r="C223" s="284"/>
      <c r="D223" s="282" t="s">
        <v>744</v>
      </c>
      <c r="E223" s="282">
        <v>0</v>
      </c>
      <c r="F223" s="282" t="s">
        <v>744</v>
      </c>
      <c r="G223" s="282">
        <v>0</v>
      </c>
      <c r="H223" s="282" t="s">
        <v>744</v>
      </c>
      <c r="I223" s="282">
        <v>250491.86000000002</v>
      </c>
    </row>
    <row r="224" spans="1:23" x14ac:dyDescent="0.25">
      <c r="A224" s="282"/>
      <c r="B224" s="284"/>
      <c r="C224" s="284"/>
      <c r="D224" s="284" t="s">
        <v>743</v>
      </c>
      <c r="E224" s="284">
        <f>E223*0.31</f>
        <v>0</v>
      </c>
      <c r="F224" s="284" t="s">
        <v>743</v>
      </c>
      <c r="G224" s="284">
        <f>G223*0.31</f>
        <v>0</v>
      </c>
      <c r="H224" s="284" t="s">
        <v>743</v>
      </c>
      <c r="I224" s="284">
        <f>I223*0.31</f>
        <v>77652.476600000009</v>
      </c>
    </row>
    <row r="225" spans="1:23" x14ac:dyDescent="0.25">
      <c r="A225" s="282"/>
      <c r="B225" s="284"/>
      <c r="C225" s="284"/>
      <c r="D225" s="284" t="s">
        <v>745</v>
      </c>
      <c r="E225" s="284">
        <f>E223*0.34</f>
        <v>0</v>
      </c>
      <c r="F225" s="284" t="s">
        <v>745</v>
      </c>
      <c r="G225" s="284">
        <f>G223*0.34</f>
        <v>0</v>
      </c>
      <c r="H225" s="284" t="s">
        <v>745</v>
      </c>
      <c r="I225" s="284">
        <f>I223*0.34</f>
        <v>85167.232400000008</v>
      </c>
    </row>
    <row r="226" spans="1:23" x14ac:dyDescent="0.25">
      <c r="A226" s="282"/>
      <c r="B226" s="282"/>
      <c r="C226" s="282"/>
      <c r="D226" s="284" t="s">
        <v>746</v>
      </c>
      <c r="E226" s="284">
        <f>E223*0.35</f>
        <v>0</v>
      </c>
      <c r="F226" s="284" t="s">
        <v>746</v>
      </c>
      <c r="G226" s="284">
        <f>G223*0.35</f>
        <v>0</v>
      </c>
      <c r="H226" s="284" t="s">
        <v>746</v>
      </c>
      <c r="I226" s="284">
        <f>I223*0.35</f>
        <v>87672.150999999998</v>
      </c>
    </row>
    <row r="227" spans="1:23" x14ac:dyDescent="0.25">
      <c r="A227" s="282"/>
      <c r="B227" s="282"/>
      <c r="C227" s="282"/>
      <c r="D227" s="284"/>
      <c r="E227" s="284"/>
      <c r="F227" s="282"/>
      <c r="G227" s="282"/>
      <c r="H227" s="282"/>
      <c r="I227" s="282"/>
    </row>
    <row r="228" spans="1:23" x14ac:dyDescent="0.25">
      <c r="A228" s="282"/>
      <c r="B228" s="282"/>
      <c r="C228" s="282"/>
      <c r="D228" s="282"/>
      <c r="E228" s="282"/>
      <c r="F228" s="286" t="s">
        <v>183</v>
      </c>
      <c r="G228" s="286">
        <f>C220+E220+E224+G220+G224+I220+I224</f>
        <v>83709.296600000001</v>
      </c>
      <c r="H228" s="282"/>
      <c r="I228" s="282"/>
    </row>
    <row r="229" spans="1:23" x14ac:dyDescent="0.25">
      <c r="A229" s="282"/>
      <c r="B229" s="282"/>
      <c r="C229" s="282"/>
      <c r="D229" s="282"/>
      <c r="E229" s="282"/>
      <c r="F229" s="286" t="s">
        <v>184</v>
      </c>
      <c r="G229" s="286">
        <f>C221+E221+E225+G221+G225+I221+I225</f>
        <v>136851.08240000001</v>
      </c>
      <c r="H229" s="282"/>
      <c r="I229" s="282"/>
    </row>
    <row r="230" spans="1:23" x14ac:dyDescent="0.25">
      <c r="A230" s="282"/>
      <c r="B230" s="282"/>
      <c r="C230" s="282"/>
      <c r="D230" s="282"/>
      <c r="E230" s="282"/>
      <c r="F230" s="286" t="s">
        <v>185</v>
      </c>
      <c r="G230" s="286">
        <f>C222+E222+E226+G222+G226+I222+I226</f>
        <v>137617.601</v>
      </c>
      <c r="H230" s="282"/>
      <c r="I230" s="282"/>
    </row>
    <row r="231" spans="1:23" x14ac:dyDescent="0.25">
      <c r="A231" s="282"/>
      <c r="B231" s="282"/>
      <c r="C231" s="282"/>
      <c r="D231" s="282"/>
      <c r="E231" s="282"/>
      <c r="F231" s="285"/>
      <c r="G231" s="287">
        <f>SUM(G228:G230)</f>
        <v>358177.98</v>
      </c>
      <c r="H231" s="282"/>
      <c r="I231" s="282"/>
    </row>
    <row r="232" spans="1:23" s="268" customFormat="1" x14ac:dyDescent="0.25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</row>
    <row r="233" spans="1:23" x14ac:dyDescent="0.25">
      <c r="A233" s="283" t="s">
        <v>174</v>
      </c>
      <c r="B233" s="283">
        <v>1543788.42</v>
      </c>
      <c r="C233" s="282"/>
      <c r="D233" s="282"/>
      <c r="E233" s="282"/>
      <c r="F233" s="282"/>
      <c r="G233" s="282"/>
    </row>
    <row r="234" spans="1:23" x14ac:dyDescent="0.25">
      <c r="A234" s="284" t="s">
        <v>743</v>
      </c>
      <c r="B234" s="284">
        <f>B233*0.31</f>
        <v>478574.41019999998</v>
      </c>
      <c r="C234" s="282"/>
      <c r="D234" s="282"/>
      <c r="E234" s="282"/>
      <c r="F234" s="282"/>
      <c r="G234" s="282"/>
    </row>
    <row r="235" spans="1:23" x14ac:dyDescent="0.25">
      <c r="A235" s="284" t="s">
        <v>745</v>
      </c>
      <c r="B235" s="284">
        <f>B233*0.34</f>
        <v>524888.06279999996</v>
      </c>
      <c r="C235" s="282"/>
      <c r="D235" s="282"/>
      <c r="E235" s="282"/>
      <c r="F235" s="282"/>
      <c r="G235" s="282"/>
    </row>
    <row r="236" spans="1:23" x14ac:dyDescent="0.25">
      <c r="A236" s="284" t="s">
        <v>746</v>
      </c>
      <c r="B236" s="284">
        <f>B233*0.35</f>
        <v>540325.94699999993</v>
      </c>
      <c r="C236" s="282"/>
      <c r="D236" s="282"/>
      <c r="E236" s="282"/>
      <c r="F236" s="286" t="s">
        <v>183</v>
      </c>
      <c r="G236" s="286">
        <f>B234</f>
        <v>478574.41019999998</v>
      </c>
    </row>
    <row r="237" spans="1:23" x14ac:dyDescent="0.25">
      <c r="A237" s="282"/>
      <c r="B237" s="282"/>
      <c r="C237" s="282"/>
      <c r="D237" s="282"/>
      <c r="E237" s="282"/>
      <c r="F237" s="286" t="s">
        <v>184</v>
      </c>
      <c r="G237" s="286">
        <f>B235</f>
        <v>524888.06279999996</v>
      </c>
    </row>
    <row r="238" spans="1:23" x14ac:dyDescent="0.25">
      <c r="A238" s="282"/>
      <c r="B238" s="282"/>
      <c r="C238" s="303"/>
      <c r="D238" s="282"/>
      <c r="E238" s="282"/>
      <c r="F238" s="286" t="s">
        <v>185</v>
      </c>
      <c r="G238" s="286">
        <f>B236</f>
        <v>540325.94699999993</v>
      </c>
    </row>
    <row r="239" spans="1:23" x14ac:dyDescent="0.25">
      <c r="A239" s="282"/>
      <c r="B239" s="282"/>
      <c r="C239" s="282"/>
      <c r="D239" s="282"/>
      <c r="E239" s="282"/>
      <c r="F239" s="285"/>
      <c r="G239" s="287">
        <f>SUM(G236:G238)</f>
        <v>1543788.42</v>
      </c>
    </row>
    <row r="240" spans="1:23" s="268" customFormat="1" x14ac:dyDescent="0.25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</row>
    <row r="241" spans="1:23" x14ac:dyDescent="0.25">
      <c r="A241" s="283" t="s">
        <v>783</v>
      </c>
      <c r="B241" s="283">
        <f>SUM(B242:B244)</f>
        <v>1327112.4900000002</v>
      </c>
      <c r="C241" s="282"/>
      <c r="D241" s="282"/>
      <c r="E241" s="282"/>
      <c r="F241" s="282"/>
      <c r="G241" s="282"/>
    </row>
    <row r="242" spans="1:23" x14ac:dyDescent="0.25">
      <c r="A242" s="284" t="s">
        <v>743</v>
      </c>
      <c r="B242" s="284">
        <v>382713.55040000001</v>
      </c>
      <c r="C242" s="282"/>
      <c r="D242" s="282"/>
      <c r="E242" s="282"/>
      <c r="F242" s="282"/>
      <c r="G242" s="282"/>
    </row>
    <row r="243" spans="1:23" x14ac:dyDescent="0.25">
      <c r="A243" s="284" t="s">
        <v>745</v>
      </c>
      <c r="B243" s="284">
        <v>512302.99560000002</v>
      </c>
      <c r="C243" s="282"/>
      <c r="D243" s="282"/>
      <c r="E243" s="282"/>
      <c r="F243" s="282"/>
      <c r="G243" s="282"/>
    </row>
    <row r="244" spans="1:23" x14ac:dyDescent="0.25">
      <c r="A244" s="284" t="s">
        <v>746</v>
      </c>
      <c r="B244" s="284">
        <v>432095.94400000002</v>
      </c>
      <c r="C244" s="282"/>
      <c r="D244" s="282"/>
      <c r="E244" s="282"/>
      <c r="F244" s="282"/>
      <c r="G244" s="282"/>
    </row>
    <row r="245" spans="1:23" x14ac:dyDescent="0.25">
      <c r="A245" s="282"/>
      <c r="B245" s="282"/>
      <c r="C245" s="282"/>
      <c r="D245" s="282"/>
      <c r="E245" s="282"/>
      <c r="F245" s="286" t="s">
        <v>183</v>
      </c>
      <c r="G245" s="286">
        <f>B242</f>
        <v>382713.55040000001</v>
      </c>
    </row>
    <row r="246" spans="1:23" x14ac:dyDescent="0.25">
      <c r="A246" s="282"/>
      <c r="B246" s="282"/>
      <c r="C246" s="282"/>
      <c r="D246" s="282"/>
      <c r="E246" s="282"/>
      <c r="F246" s="286" t="s">
        <v>184</v>
      </c>
      <c r="G246" s="286">
        <f>B243</f>
        <v>512302.99560000002</v>
      </c>
    </row>
    <row r="247" spans="1:23" x14ac:dyDescent="0.25">
      <c r="A247" s="282"/>
      <c r="B247" s="282"/>
      <c r="C247" s="282"/>
      <c r="D247" s="282"/>
      <c r="E247" s="282"/>
      <c r="F247" s="286" t="s">
        <v>185</v>
      </c>
      <c r="G247" s="286">
        <f>B244</f>
        <v>432095.94400000002</v>
      </c>
      <c r="W247" s="267"/>
    </row>
    <row r="248" spans="1:23" x14ac:dyDescent="0.25">
      <c r="A248" s="282"/>
      <c r="B248" s="282"/>
      <c r="C248" s="282"/>
      <c r="D248" s="282"/>
      <c r="E248" s="282"/>
      <c r="F248" s="285"/>
      <c r="G248" s="287">
        <f>SUM(G245:G247)</f>
        <v>1327112.4900000002</v>
      </c>
    </row>
    <row r="249" spans="1:23" s="268" customFormat="1" x14ac:dyDescent="0.25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</row>
    <row r="250" spans="1:23" x14ac:dyDescent="0.25">
      <c r="A250" s="283" t="s">
        <v>15</v>
      </c>
      <c r="B250" s="283">
        <f>SUM(B251:B254)</f>
        <v>60081576.039999992</v>
      </c>
      <c r="C250" s="282"/>
      <c r="D250" s="282"/>
      <c r="E250" s="282"/>
      <c r="F250" s="282"/>
      <c r="G250" s="282"/>
    </row>
    <row r="251" spans="1:23" x14ac:dyDescent="0.25">
      <c r="A251" s="282" t="s">
        <v>183</v>
      </c>
      <c r="B251" s="282">
        <v>3777835.52</v>
      </c>
      <c r="C251" s="282"/>
      <c r="D251" s="282"/>
      <c r="E251" s="282"/>
      <c r="F251" s="282"/>
      <c r="G251" s="282"/>
    </row>
    <row r="252" spans="1:23" x14ac:dyDescent="0.25">
      <c r="A252" s="282" t="s">
        <v>184</v>
      </c>
      <c r="B252" s="282">
        <v>17387475.529999997</v>
      </c>
      <c r="C252" s="282"/>
      <c r="D252" s="282"/>
      <c r="E252" s="282"/>
      <c r="F252" s="282"/>
      <c r="G252" s="282"/>
    </row>
    <row r="253" spans="1:23" x14ac:dyDescent="0.25">
      <c r="A253" s="282" t="s">
        <v>185</v>
      </c>
      <c r="B253" s="282">
        <v>5578281.5</v>
      </c>
      <c r="C253" s="282"/>
      <c r="D253" s="282"/>
      <c r="E253" s="282"/>
      <c r="F253" s="282"/>
      <c r="G253" s="282"/>
    </row>
    <row r="254" spans="1:23" x14ac:dyDescent="0.25">
      <c r="A254" s="282" t="s">
        <v>744</v>
      </c>
      <c r="B254" s="282">
        <v>33337983.489999998</v>
      </c>
      <c r="C254" s="282"/>
      <c r="D254" s="282"/>
      <c r="E254" s="282"/>
      <c r="F254" s="286" t="s">
        <v>183</v>
      </c>
      <c r="G254" s="286">
        <f>B251+B255</f>
        <v>14112610.401899999</v>
      </c>
    </row>
    <row r="255" spans="1:23" x14ac:dyDescent="0.25">
      <c r="A255" s="284" t="s">
        <v>743</v>
      </c>
      <c r="B255" s="284">
        <f>B254*0.31</f>
        <v>10334774.881899999</v>
      </c>
      <c r="C255" s="282"/>
      <c r="D255" s="282"/>
      <c r="E255" s="282"/>
      <c r="F255" s="286" t="s">
        <v>184</v>
      </c>
      <c r="G255" s="286">
        <f>B252+B256</f>
        <v>28722389.916599996</v>
      </c>
    </row>
    <row r="256" spans="1:23" x14ac:dyDescent="0.25">
      <c r="A256" s="284" t="s">
        <v>745</v>
      </c>
      <c r="B256" s="284">
        <f>B254*0.34</f>
        <v>11334914.386600001</v>
      </c>
      <c r="C256" s="282"/>
      <c r="D256" s="282"/>
      <c r="E256" s="282"/>
      <c r="F256" s="286" t="s">
        <v>185</v>
      </c>
      <c r="G256" s="286">
        <f>B253+B257</f>
        <v>17246575.721499998</v>
      </c>
    </row>
    <row r="257" spans="1:23" x14ac:dyDescent="0.25">
      <c r="A257" s="284" t="s">
        <v>746</v>
      </c>
      <c r="B257" s="284">
        <f>B254*0.35</f>
        <v>11668294.221499998</v>
      </c>
      <c r="C257" s="282"/>
      <c r="D257" s="282"/>
      <c r="E257" s="282"/>
      <c r="F257" s="285"/>
      <c r="G257" s="287">
        <f>SUM(G254:G256)</f>
        <v>60081576.039999992</v>
      </c>
    </row>
    <row r="258" spans="1:23" s="268" customFormat="1" x14ac:dyDescent="0.25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</row>
    <row r="259" spans="1:23" x14ac:dyDescent="0.25">
      <c r="A259" s="283" t="s">
        <v>829</v>
      </c>
      <c r="B259" s="283">
        <f>E260</f>
        <v>365642633.93999994</v>
      </c>
      <c r="C259" s="282"/>
      <c r="D259" s="282"/>
      <c r="E259" s="282"/>
    </row>
    <row r="260" spans="1:23" x14ac:dyDescent="0.25">
      <c r="A260" s="282"/>
      <c r="B260" s="304" t="s">
        <v>830</v>
      </c>
      <c r="C260" s="304">
        <f>SUM(C261:C264)</f>
        <v>22953084.365348399</v>
      </c>
      <c r="D260" s="304" t="s">
        <v>100</v>
      </c>
      <c r="E260" s="304">
        <f>SUM(E261:E264)</f>
        <v>365642633.93999994</v>
      </c>
    </row>
    <row r="261" spans="1:23" x14ac:dyDescent="0.25">
      <c r="A261" s="282"/>
      <c r="B261" s="282" t="s">
        <v>183</v>
      </c>
      <c r="C261" s="282">
        <f>E261/15.93</f>
        <v>6645645.9442686755</v>
      </c>
      <c r="D261" s="282" t="s">
        <v>183</v>
      </c>
      <c r="E261" s="282">
        <v>105865139.89219999</v>
      </c>
    </row>
    <row r="262" spans="1:23" x14ac:dyDescent="0.25">
      <c r="A262" s="282"/>
      <c r="B262" s="282" t="s">
        <v>184</v>
      </c>
      <c r="C262" s="282">
        <f t="shared" ref="C262:C264" si="0">E262/15.93</f>
        <v>12403954.126453232</v>
      </c>
      <c r="D262" s="282" t="s">
        <v>184</v>
      </c>
      <c r="E262" s="282">
        <v>197594989.23439997</v>
      </c>
    </row>
    <row r="263" spans="1:23" x14ac:dyDescent="0.25">
      <c r="A263" s="282"/>
      <c r="B263" s="282" t="s">
        <v>185</v>
      </c>
      <c r="C263" s="282">
        <f t="shared" si="0"/>
        <v>3649985.4630885124</v>
      </c>
      <c r="D263" s="282" t="s">
        <v>185</v>
      </c>
      <c r="E263" s="282">
        <v>58144268.427000001</v>
      </c>
    </row>
    <row r="264" spans="1:23" x14ac:dyDescent="0.25">
      <c r="A264" s="282"/>
      <c r="B264" s="282" t="s">
        <v>186</v>
      </c>
      <c r="C264" s="282">
        <f t="shared" si="0"/>
        <v>253498.83153797864</v>
      </c>
      <c r="D264" s="282" t="s">
        <v>186</v>
      </c>
      <c r="E264" s="282">
        <v>4038236.3863999997</v>
      </c>
    </row>
    <row r="265" spans="1:23" s="268" customFormat="1" x14ac:dyDescent="0.25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27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</row>
    <row r="266" spans="1:23" s="269" customFormat="1" x14ac:dyDescent="0.25">
      <c r="A266" s="287" t="s">
        <v>151</v>
      </c>
      <c r="B266" s="287">
        <f>1378774698.82/1000</f>
        <v>1378774.69882</v>
      </c>
      <c r="C266" s="127"/>
      <c r="D266" s="127"/>
      <c r="E266" s="127"/>
      <c r="F266" s="127"/>
      <c r="G266" s="127"/>
      <c r="H266" s="127"/>
      <c r="I266" s="127"/>
      <c r="J266" s="127"/>
      <c r="K266" s="127"/>
      <c r="L266" s="30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</row>
    <row r="267" spans="1:23" s="269" customFormat="1" x14ac:dyDescent="0.25">
      <c r="A267" s="287" t="s">
        <v>190</v>
      </c>
      <c r="B267" s="287">
        <f>94565099/1000</f>
        <v>94565.099000000002</v>
      </c>
      <c r="C267" s="127"/>
      <c r="D267" s="127"/>
      <c r="E267" s="127"/>
      <c r="F267" s="127"/>
      <c r="G267" s="127"/>
      <c r="H267" s="127"/>
      <c r="I267" s="127"/>
      <c r="J267" s="127"/>
      <c r="K267" s="127"/>
      <c r="L267" s="305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</row>
    <row r="268" spans="1:23" s="269" customFormat="1" x14ac:dyDescent="0.25">
      <c r="A268" s="287" t="s">
        <v>154</v>
      </c>
      <c r="B268" s="287">
        <f>30544937.59/1000</f>
        <v>30544.937590000001</v>
      </c>
      <c r="C268" s="127"/>
      <c r="D268" s="127"/>
      <c r="E268" s="127"/>
      <c r="F268" s="127"/>
      <c r="G268" s="127"/>
      <c r="H268" s="127"/>
      <c r="I268" s="127"/>
      <c r="J268" s="127"/>
      <c r="K268" s="127"/>
      <c r="L268" s="306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</row>
    <row r="269" spans="1:23" s="268" customFormat="1" x14ac:dyDescent="0.25">
      <c r="A269" s="258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</row>
    <row r="270" spans="1:23" x14ac:dyDescent="0.25">
      <c r="A270" s="283" t="s">
        <v>870</v>
      </c>
      <c r="B270" s="283">
        <f>SUM(B271:B274)</f>
        <v>12877059.809999999</v>
      </c>
      <c r="C270" s="296"/>
      <c r="D270" s="282"/>
      <c r="E270" s="282"/>
      <c r="F270" s="282"/>
      <c r="G270" s="282"/>
      <c r="I270" s="102" t="s">
        <v>875</v>
      </c>
    </row>
    <row r="271" spans="1:23" x14ac:dyDescent="0.25">
      <c r="A271" s="282" t="s">
        <v>183</v>
      </c>
      <c r="B271" s="282">
        <v>1973348.06</v>
      </c>
      <c r="C271" s="282"/>
      <c r="D271" s="282"/>
      <c r="E271" s="282"/>
      <c r="F271" s="282"/>
      <c r="G271" s="282"/>
      <c r="I271" s="102" t="s">
        <v>871</v>
      </c>
    </row>
    <row r="272" spans="1:23" x14ac:dyDescent="0.25">
      <c r="A272" s="282" t="s">
        <v>184</v>
      </c>
      <c r="B272" s="282">
        <v>3770986.0900000003</v>
      </c>
      <c r="C272" s="282"/>
      <c r="D272" s="282"/>
      <c r="E272" s="282"/>
      <c r="F272" s="282"/>
      <c r="G272" s="282"/>
      <c r="I272" s="102" t="s">
        <v>872</v>
      </c>
    </row>
    <row r="273" spans="1:23" x14ac:dyDescent="0.25">
      <c r="A273" s="282" t="s">
        <v>185</v>
      </c>
      <c r="B273" s="282">
        <v>2489257.94</v>
      </c>
      <c r="C273" s="282"/>
      <c r="D273" s="282"/>
      <c r="E273" s="282"/>
      <c r="F273" s="282"/>
      <c r="G273" s="282"/>
      <c r="I273" s="102" t="s">
        <v>873</v>
      </c>
    </row>
    <row r="274" spans="1:23" x14ac:dyDescent="0.25">
      <c r="A274" s="282" t="s">
        <v>744</v>
      </c>
      <c r="B274" s="282">
        <v>4643467.72</v>
      </c>
      <c r="C274" s="282"/>
      <c r="D274" s="282"/>
      <c r="E274" s="282"/>
      <c r="F274" s="286" t="s">
        <v>183</v>
      </c>
      <c r="G274" s="286">
        <f>B271+B275</f>
        <v>3412823.0532</v>
      </c>
      <c r="I274" s="102" t="s">
        <v>874</v>
      </c>
    </row>
    <row r="275" spans="1:23" x14ac:dyDescent="0.25">
      <c r="A275" s="284" t="s">
        <v>743</v>
      </c>
      <c r="B275" s="284">
        <f>B274*0.31</f>
        <v>1439474.9931999999</v>
      </c>
      <c r="C275" s="282"/>
      <c r="D275" s="282"/>
      <c r="E275" s="282"/>
      <c r="F275" s="286" t="s">
        <v>184</v>
      </c>
      <c r="G275" s="286">
        <f>B272+B276</f>
        <v>5349765.1148000006</v>
      </c>
    </row>
    <row r="276" spans="1:23" x14ac:dyDescent="0.25">
      <c r="A276" s="284" t="s">
        <v>745</v>
      </c>
      <c r="B276" s="284">
        <f>B274*0.34</f>
        <v>1578779.0248</v>
      </c>
      <c r="C276" s="282"/>
      <c r="D276" s="282"/>
      <c r="E276" s="282"/>
      <c r="F276" s="286" t="s">
        <v>185</v>
      </c>
      <c r="G276" s="286">
        <f>B273+B277</f>
        <v>4114471.642</v>
      </c>
    </row>
    <row r="277" spans="1:23" x14ac:dyDescent="0.25">
      <c r="A277" s="284" t="s">
        <v>746</v>
      </c>
      <c r="B277" s="284">
        <f>B274*0.35</f>
        <v>1625213.7019999998</v>
      </c>
      <c r="C277" s="282"/>
      <c r="D277" s="282"/>
      <c r="E277" s="282"/>
      <c r="F277" s="285"/>
      <c r="G277" s="287">
        <f>SUM(G274:G276)</f>
        <v>12877059.810000002</v>
      </c>
    </row>
    <row r="278" spans="1:23" s="268" customFormat="1" x14ac:dyDescent="0.25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</row>
    <row r="279" spans="1:23" x14ac:dyDescent="0.25">
      <c r="A279" s="283" t="s">
        <v>876</v>
      </c>
      <c r="B279" s="283">
        <f>SUM(B280:B283)</f>
        <v>81485945.469999999</v>
      </c>
      <c r="C279" s="282"/>
      <c r="D279" s="282">
        <v>2072.4709800000101</v>
      </c>
      <c r="E279" s="282"/>
      <c r="F279" s="282"/>
      <c r="G279" s="282"/>
    </row>
    <row r="280" spans="1:23" x14ac:dyDescent="0.25">
      <c r="A280" s="282" t="s">
        <v>183</v>
      </c>
      <c r="B280" s="282">
        <v>1276503.5799999982</v>
      </c>
      <c r="C280" s="282"/>
      <c r="D280" s="282"/>
      <c r="E280" s="282"/>
      <c r="F280" s="282"/>
      <c r="G280" s="282"/>
    </row>
    <row r="281" spans="1:23" x14ac:dyDescent="0.25">
      <c r="A281" s="282" t="s">
        <v>184</v>
      </c>
      <c r="B281" s="285">
        <v>65342770.450000018</v>
      </c>
      <c r="C281" s="282"/>
      <c r="D281" s="282"/>
      <c r="E281" s="282"/>
      <c r="F281" s="282"/>
      <c r="G281" s="282"/>
    </row>
    <row r="282" spans="1:23" x14ac:dyDescent="0.25">
      <c r="A282" s="282" t="s">
        <v>185</v>
      </c>
      <c r="B282" s="282">
        <v>4606339.0999999996</v>
      </c>
      <c r="C282" s="282"/>
      <c r="D282" s="282"/>
      <c r="E282" s="282"/>
      <c r="F282" s="282"/>
      <c r="G282" s="282"/>
    </row>
    <row r="283" spans="1:23" x14ac:dyDescent="0.25">
      <c r="A283" s="282" t="s">
        <v>744</v>
      </c>
      <c r="B283" s="282">
        <v>10260332.339999983</v>
      </c>
      <c r="C283" s="282"/>
      <c r="D283" s="282"/>
      <c r="E283" s="282"/>
      <c r="F283" s="286" t="s">
        <v>183</v>
      </c>
      <c r="G283" s="286">
        <f>B280+B284</f>
        <v>4457206.6053999923</v>
      </c>
    </row>
    <row r="284" spans="1:23" x14ac:dyDescent="0.25">
      <c r="A284" s="284" t="s">
        <v>743</v>
      </c>
      <c r="B284" s="284">
        <f>B283*0.31</f>
        <v>3180703.0253999946</v>
      </c>
      <c r="C284" s="282"/>
      <c r="D284" s="282"/>
      <c r="E284" s="282"/>
      <c r="F284" s="286" t="s">
        <v>184</v>
      </c>
      <c r="G284" s="286">
        <f>B281+B285</f>
        <v>68831283.445600018</v>
      </c>
    </row>
    <row r="285" spans="1:23" x14ac:dyDescent="0.25">
      <c r="A285" s="284" t="s">
        <v>745</v>
      </c>
      <c r="B285" s="284">
        <f>B283*0.34</f>
        <v>3488512.9955999944</v>
      </c>
      <c r="C285" s="282"/>
      <c r="D285" s="282"/>
      <c r="E285" s="282"/>
      <c r="F285" s="286" t="s">
        <v>185</v>
      </c>
      <c r="G285" s="286">
        <f>B282+B286</f>
        <v>8197455.4189999942</v>
      </c>
    </row>
    <row r="286" spans="1:23" x14ac:dyDescent="0.25">
      <c r="A286" s="284" t="s">
        <v>746</v>
      </c>
      <c r="B286" s="284">
        <f>B283*0.35</f>
        <v>3591116.3189999941</v>
      </c>
      <c r="C286" s="282"/>
      <c r="D286" s="282"/>
      <c r="E286" s="282"/>
      <c r="F286" s="285"/>
      <c r="G286" s="287">
        <f>SUM(G283:G285)</f>
        <v>81485945.470000014</v>
      </c>
    </row>
    <row r="287" spans="1:23" s="268" customFormat="1" x14ac:dyDescent="0.25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</row>
    <row r="288" spans="1:23" x14ac:dyDescent="0.25">
      <c r="A288" s="292">
        <v>8110</v>
      </c>
      <c r="B288" s="283">
        <f>B289</f>
        <v>56449058.370000005</v>
      </c>
      <c r="C288" s="282"/>
    </row>
    <row r="289" spans="1:7" x14ac:dyDescent="0.25">
      <c r="A289" s="283" t="s">
        <v>877</v>
      </c>
      <c r="B289" s="283">
        <f>SUM(B290:B293)</f>
        <v>56449058.370000005</v>
      </c>
      <c r="C289" s="282"/>
      <c r="D289" s="101" t="s">
        <v>350</v>
      </c>
      <c r="E289" s="101">
        <f>SUM(E290:E293)</f>
        <v>0</v>
      </c>
    </row>
    <row r="290" spans="1:7" x14ac:dyDescent="0.25">
      <c r="A290" s="282" t="s">
        <v>183</v>
      </c>
      <c r="B290" s="282">
        <v>49764768.660000004</v>
      </c>
      <c r="C290" s="282"/>
      <c r="D290" s="102" t="s">
        <v>183</v>
      </c>
    </row>
    <row r="291" spans="1:7" x14ac:dyDescent="0.25">
      <c r="A291" s="282" t="s">
        <v>184</v>
      </c>
      <c r="B291" s="282">
        <v>686494.02</v>
      </c>
      <c r="C291" s="282"/>
      <c r="D291" s="102" t="s">
        <v>184</v>
      </c>
    </row>
    <row r="292" spans="1:7" x14ac:dyDescent="0.25">
      <c r="A292" s="282" t="s">
        <v>185</v>
      </c>
      <c r="B292" s="282">
        <v>5997795.6899999995</v>
      </c>
      <c r="C292" s="282"/>
      <c r="D292" s="102" t="s">
        <v>185</v>
      </c>
    </row>
    <row r="293" spans="1:7" x14ac:dyDescent="0.25">
      <c r="A293" s="282" t="s">
        <v>744</v>
      </c>
      <c r="B293" s="282"/>
      <c r="C293" s="282"/>
      <c r="D293" s="102" t="s">
        <v>744</v>
      </c>
    </row>
    <row r="294" spans="1:7" x14ac:dyDescent="0.25">
      <c r="A294" s="284" t="s">
        <v>743</v>
      </c>
      <c r="B294" s="284">
        <f>B293*0.31</f>
        <v>0</v>
      </c>
      <c r="C294" s="282"/>
      <c r="D294" s="130" t="s">
        <v>743</v>
      </c>
      <c r="E294" s="130">
        <f>E293*0.31</f>
        <v>0</v>
      </c>
    </row>
    <row r="295" spans="1:7" x14ac:dyDescent="0.25">
      <c r="A295" s="284" t="s">
        <v>745</v>
      </c>
      <c r="B295" s="284">
        <f>B293*0.34</f>
        <v>0</v>
      </c>
      <c r="C295" s="282"/>
      <c r="D295" s="130" t="s">
        <v>745</v>
      </c>
      <c r="E295" s="130">
        <f>E293*0.34</f>
        <v>0</v>
      </c>
    </row>
    <row r="296" spans="1:7" x14ac:dyDescent="0.25">
      <c r="A296" s="284" t="s">
        <v>746</v>
      </c>
      <c r="B296" s="284">
        <f>B293*0.35</f>
        <v>0</v>
      </c>
      <c r="C296" s="282"/>
      <c r="D296" s="130" t="s">
        <v>746</v>
      </c>
      <c r="E296" s="130">
        <f>E293*0.35</f>
        <v>0</v>
      </c>
    </row>
    <row r="297" spans="1:7" x14ac:dyDescent="0.25">
      <c r="A297" s="282"/>
      <c r="B297" s="282"/>
      <c r="C297" s="282"/>
    </row>
    <row r="298" spans="1:7" x14ac:dyDescent="0.25">
      <c r="A298" s="282"/>
      <c r="B298" s="286" t="s">
        <v>183</v>
      </c>
      <c r="C298" s="286">
        <f>B290+B294</f>
        <v>49764768.660000004</v>
      </c>
      <c r="F298" s="151" t="s">
        <v>183</v>
      </c>
      <c r="G298" s="151">
        <f>E290+E294</f>
        <v>0</v>
      </c>
    </row>
    <row r="299" spans="1:7" x14ac:dyDescent="0.25">
      <c r="A299" s="282"/>
      <c r="B299" s="286" t="s">
        <v>184</v>
      </c>
      <c r="C299" s="286">
        <f>B291+B295</f>
        <v>686494.02</v>
      </c>
      <c r="F299" s="151" t="s">
        <v>184</v>
      </c>
      <c r="G299" s="151">
        <f>E291+E295</f>
        <v>0</v>
      </c>
    </row>
    <row r="300" spans="1:7" x14ac:dyDescent="0.25">
      <c r="A300" s="282"/>
      <c r="B300" s="286" t="s">
        <v>185</v>
      </c>
      <c r="C300" s="286">
        <f>B292+B296</f>
        <v>5997795.6899999995</v>
      </c>
      <c r="F300" s="151" t="s">
        <v>185</v>
      </c>
      <c r="G300" s="151">
        <f t="shared" ref="G300" si="1">E292+E296</f>
        <v>0</v>
      </c>
    </row>
    <row r="301" spans="1:7" x14ac:dyDescent="0.25">
      <c r="A301" s="282"/>
      <c r="B301" s="285"/>
      <c r="C301" s="287">
        <f>SUM(C298:C300)</f>
        <v>56449058.370000005</v>
      </c>
      <c r="F301" s="127"/>
      <c r="G301" s="257">
        <f>SUM(G298:G300)</f>
        <v>0</v>
      </c>
    </row>
    <row r="305" spans="5:11" x14ac:dyDescent="0.25">
      <c r="K305" s="101"/>
    </row>
    <row r="306" spans="5:11" x14ac:dyDescent="0.25">
      <c r="J306" s="152"/>
    </row>
    <row r="307" spans="5:11" x14ac:dyDescent="0.25">
      <c r="J307" s="153"/>
    </row>
    <row r="308" spans="5:11" x14ac:dyDescent="0.25">
      <c r="E308" s="154"/>
      <c r="J308" s="155"/>
    </row>
    <row r="309" spans="5:11" x14ac:dyDescent="0.25">
      <c r="J309" s="156"/>
    </row>
    <row r="314" spans="5:11" x14ac:dyDescent="0.25">
      <c r="F314" s="101"/>
      <c r="G314" s="101"/>
    </row>
    <row r="316" spans="5:11" ht="24.75" customHeight="1" x14ac:dyDescent="0.25">
      <c r="E316" s="130"/>
    </row>
  </sheetData>
  <mergeCells count="30">
    <mergeCell ref="A181:B181"/>
    <mergeCell ref="A184:B184"/>
    <mergeCell ref="A198:B198"/>
    <mergeCell ref="D198:E198"/>
    <mergeCell ref="A172:B172"/>
    <mergeCell ref="D172:E172"/>
    <mergeCell ref="A175:B175"/>
    <mergeCell ref="A178:B178"/>
    <mergeCell ref="G198:H198"/>
    <mergeCell ref="J198:K198"/>
    <mergeCell ref="A204:B204"/>
    <mergeCell ref="D204:E204"/>
    <mergeCell ref="G204:H204"/>
    <mergeCell ref="J204:K204"/>
    <mergeCell ref="N164:Q164"/>
    <mergeCell ref="N165:R165"/>
    <mergeCell ref="B16:C16"/>
    <mergeCell ref="F16:G16"/>
    <mergeCell ref="D83:E83"/>
    <mergeCell ref="F102:G102"/>
    <mergeCell ref="A135:B135"/>
    <mergeCell ref="D59:E59"/>
    <mergeCell ref="E117:F117"/>
    <mergeCell ref="B148:C148"/>
    <mergeCell ref="E148:F148"/>
    <mergeCell ref="H148:I148"/>
    <mergeCell ref="A159:B159"/>
    <mergeCell ref="D159:E159"/>
    <mergeCell ref="G159:H159"/>
    <mergeCell ref="J159:K159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opLeftCell="A22" workbookViewId="0">
      <selection activeCell="B48" sqref="B48"/>
    </sheetView>
  </sheetViews>
  <sheetFormatPr defaultRowHeight="15" x14ac:dyDescent="0.25"/>
  <cols>
    <col min="1" max="1" width="5.7109375" style="103" customWidth="1"/>
    <col min="2" max="2" width="32.42578125" style="103" customWidth="1"/>
    <col min="3" max="3" width="10.140625" style="103" customWidth="1"/>
    <col min="4" max="4" width="25.5703125" style="103" customWidth="1"/>
    <col min="5" max="5" width="17.85546875" style="102" customWidth="1"/>
    <col min="6" max="6" width="14.28515625" style="103" bestFit="1" customWidth="1"/>
    <col min="7" max="7" width="13.5703125" style="103" customWidth="1"/>
    <col min="8" max="8" width="11.42578125" style="103" bestFit="1" customWidth="1"/>
    <col min="9" max="9" width="9.140625" style="103"/>
    <col min="10" max="10" width="21.5703125" style="103" customWidth="1"/>
    <col min="11" max="12" width="9.140625" style="103"/>
    <col min="13" max="13" width="11.7109375" style="103" bestFit="1" customWidth="1"/>
    <col min="14" max="22" width="9.140625" style="103"/>
    <col min="23" max="16384" width="9.140625" style="57"/>
  </cols>
  <sheetData>
    <row r="1" spans="1:22" x14ac:dyDescent="0.25">
      <c r="A1" s="308">
        <v>1</v>
      </c>
      <c r="B1" s="308" t="s">
        <v>800</v>
      </c>
      <c r="C1" s="309"/>
      <c r="D1" s="308" t="s">
        <v>801</v>
      </c>
      <c r="E1" s="310">
        <v>800000</v>
      </c>
    </row>
    <row r="2" spans="1:22" x14ac:dyDescent="0.25">
      <c r="A2" s="390">
        <v>2</v>
      </c>
      <c r="B2" s="390" t="s">
        <v>1009</v>
      </c>
      <c r="C2" s="311"/>
      <c r="D2" s="390"/>
      <c r="E2" s="312">
        <v>500000</v>
      </c>
      <c r="J2" s="102"/>
    </row>
    <row r="3" spans="1:22" x14ac:dyDescent="0.25">
      <c r="A3" s="391"/>
      <c r="B3" s="391"/>
      <c r="C3" s="313"/>
      <c r="D3" s="391"/>
      <c r="E3" s="314"/>
    </row>
    <row r="4" spans="1:22" ht="14.25" customHeight="1" x14ac:dyDescent="0.25">
      <c r="A4" s="390">
        <v>3</v>
      </c>
      <c r="B4" s="390" t="s">
        <v>802</v>
      </c>
      <c r="C4" s="316"/>
      <c r="D4" s="329" t="s">
        <v>803</v>
      </c>
      <c r="E4" s="317">
        <v>4362500.1399999997</v>
      </c>
      <c r="M4" s="315"/>
    </row>
    <row r="5" spans="1:22" ht="14.25" customHeight="1" x14ac:dyDescent="0.25">
      <c r="A5" s="392"/>
      <c r="B5" s="392"/>
      <c r="C5" s="316"/>
      <c r="D5" s="329"/>
      <c r="E5" s="317"/>
    </row>
    <row r="6" spans="1:22" ht="14.25" customHeight="1" x14ac:dyDescent="0.25">
      <c r="A6" s="391"/>
      <c r="B6" s="391"/>
      <c r="C6" s="316"/>
      <c r="D6" s="329"/>
      <c r="E6" s="317"/>
    </row>
    <row r="7" spans="1:22" x14ac:dyDescent="0.25">
      <c r="A7" s="390">
        <v>4</v>
      </c>
      <c r="B7" s="390" t="s">
        <v>1188</v>
      </c>
      <c r="C7" s="311"/>
      <c r="D7" s="327"/>
      <c r="E7" s="312">
        <v>21297947.010000002</v>
      </c>
      <c r="J7" s="102"/>
    </row>
    <row r="8" spans="1:22" x14ac:dyDescent="0.25">
      <c r="A8" s="392"/>
      <c r="B8" s="392"/>
      <c r="C8" s="316"/>
      <c r="D8" s="329"/>
      <c r="E8" s="317"/>
      <c r="V8" s="57"/>
    </row>
    <row r="9" spans="1:22" x14ac:dyDescent="0.25">
      <c r="A9" s="391"/>
      <c r="B9" s="391"/>
      <c r="C9" s="313"/>
      <c r="D9" s="328"/>
      <c r="E9" s="314"/>
    </row>
    <row r="10" spans="1:22" x14ac:dyDescent="0.25">
      <c r="A10" s="329">
        <v>5</v>
      </c>
      <c r="B10" s="329" t="s">
        <v>1179</v>
      </c>
      <c r="C10" s="316"/>
      <c r="D10" s="329"/>
      <c r="E10" s="317">
        <v>677327.86</v>
      </c>
    </row>
    <row r="11" spans="1:22" ht="45" x14ac:dyDescent="0.25">
      <c r="A11" s="327">
        <v>6</v>
      </c>
      <c r="B11" s="318" t="s">
        <v>1008</v>
      </c>
      <c r="C11" s="319"/>
      <c r="D11" s="319"/>
      <c r="E11" s="320">
        <v>126090</v>
      </c>
    </row>
    <row r="12" spans="1:22" x14ac:dyDescent="0.25">
      <c r="A12" s="328"/>
      <c r="B12" s="319"/>
      <c r="C12" s="319"/>
      <c r="D12" s="319"/>
      <c r="E12" s="320"/>
    </row>
    <row r="13" spans="1:22" x14ac:dyDescent="0.25">
      <c r="A13" s="329">
        <v>7</v>
      </c>
      <c r="B13" s="329"/>
      <c r="C13" s="316"/>
      <c r="D13" s="329"/>
      <c r="E13" s="317"/>
    </row>
    <row r="14" spans="1:22" x14ac:dyDescent="0.25">
      <c r="A14" s="308">
        <v>8</v>
      </c>
      <c r="B14" s="308" t="s">
        <v>812</v>
      </c>
      <c r="C14" s="309"/>
      <c r="D14" s="308" t="s">
        <v>813</v>
      </c>
      <c r="E14" s="310">
        <v>60267.87</v>
      </c>
      <c r="J14" s="102"/>
    </row>
    <row r="15" spans="1:22" x14ac:dyDescent="0.25">
      <c r="A15" s="329">
        <v>9</v>
      </c>
      <c r="B15" s="329" t="s">
        <v>804</v>
      </c>
      <c r="C15" s="316"/>
      <c r="D15" s="329" t="s">
        <v>811</v>
      </c>
      <c r="E15" s="317"/>
    </row>
    <row r="16" spans="1:22" x14ac:dyDescent="0.25">
      <c r="A16" s="327">
        <v>10</v>
      </c>
      <c r="B16" s="327" t="s">
        <v>1194</v>
      </c>
      <c r="C16" s="311"/>
      <c r="D16" s="327"/>
      <c r="E16" s="312">
        <v>4530520.45</v>
      </c>
    </row>
    <row r="17" spans="1:10" x14ac:dyDescent="0.25">
      <c r="A17" s="329">
        <v>11</v>
      </c>
      <c r="B17" s="329" t="s">
        <v>805</v>
      </c>
      <c r="C17" s="316"/>
      <c r="D17" s="329"/>
      <c r="E17" s="317">
        <v>4267876.53</v>
      </c>
    </row>
    <row r="18" spans="1:10" x14ac:dyDescent="0.25">
      <c r="A18" s="308">
        <v>12</v>
      </c>
      <c r="B18" s="308" t="s">
        <v>808</v>
      </c>
      <c r="C18" s="309"/>
      <c r="D18" s="308" t="s">
        <v>817</v>
      </c>
      <c r="E18" s="310"/>
    </row>
    <row r="19" spans="1:10" x14ac:dyDescent="0.25">
      <c r="A19" s="328">
        <v>13</v>
      </c>
      <c r="B19" s="328" t="s">
        <v>810</v>
      </c>
      <c r="C19" s="313"/>
      <c r="D19" s="328" t="s">
        <v>814</v>
      </c>
      <c r="E19" s="314"/>
    </row>
    <row r="20" spans="1:10" x14ac:dyDescent="0.25">
      <c r="A20" s="308">
        <v>14</v>
      </c>
      <c r="B20" s="393" t="s">
        <v>886</v>
      </c>
      <c r="C20" s="308"/>
      <c r="D20" s="390" t="s">
        <v>818</v>
      </c>
      <c r="E20" s="286"/>
      <c r="I20" s="151" t="s">
        <v>183</v>
      </c>
      <c r="J20" s="151">
        <f>(E37-E36)*0.31+F37</f>
        <v>23289671.215599999</v>
      </c>
    </row>
    <row r="21" spans="1:10" x14ac:dyDescent="0.25">
      <c r="A21" s="308">
        <v>15</v>
      </c>
      <c r="B21" s="391"/>
      <c r="C21" s="308"/>
      <c r="D21" s="391"/>
      <c r="E21" s="286">
        <v>1193400</v>
      </c>
      <c r="I21" s="151" t="s">
        <v>184</v>
      </c>
      <c r="J21" s="151">
        <f>(E37-E36)*0.34+G37</f>
        <v>25039001.2984</v>
      </c>
    </row>
    <row r="22" spans="1:10" x14ac:dyDescent="0.25">
      <c r="A22" s="308">
        <v>16</v>
      </c>
      <c r="B22" s="308" t="s">
        <v>823</v>
      </c>
      <c r="C22" s="308"/>
      <c r="D22" s="308"/>
      <c r="E22" s="286">
        <v>1614935.62</v>
      </c>
      <c r="I22" s="151" t="s">
        <v>185</v>
      </c>
      <c r="J22" s="151">
        <f>(E37-E36)*0.35+H37</f>
        <v>26702128.065999996</v>
      </c>
    </row>
    <row r="23" spans="1:10" x14ac:dyDescent="0.25">
      <c r="A23" s="308">
        <v>17</v>
      </c>
      <c r="B23" s="321" t="s">
        <v>1172</v>
      </c>
      <c r="C23" s="308"/>
      <c r="D23" s="308"/>
      <c r="E23" s="286">
        <v>10693200</v>
      </c>
      <c r="I23" s="127"/>
      <c r="J23" s="101">
        <f>SUM(J20:J22)</f>
        <v>75030800.579999998</v>
      </c>
    </row>
    <row r="24" spans="1:10" ht="30" x14ac:dyDescent="0.25">
      <c r="A24" s="308">
        <v>18</v>
      </c>
      <c r="B24" s="322" t="s">
        <v>1189</v>
      </c>
      <c r="C24" s="308"/>
      <c r="D24" s="286"/>
      <c r="E24" s="312">
        <v>3287744.35</v>
      </c>
      <c r="I24" s="102"/>
    </row>
    <row r="25" spans="1:10" x14ac:dyDescent="0.25">
      <c r="A25" s="308">
        <v>19</v>
      </c>
      <c r="B25" s="321" t="s">
        <v>1190</v>
      </c>
      <c r="C25" s="308"/>
      <c r="D25" s="308"/>
      <c r="E25" s="286">
        <v>58035.71</v>
      </c>
    </row>
    <row r="26" spans="1:10" ht="30" x14ac:dyDescent="0.25">
      <c r="A26" s="308">
        <v>20</v>
      </c>
      <c r="B26" s="322" t="s">
        <v>1170</v>
      </c>
      <c r="C26" s="308"/>
      <c r="D26" s="390"/>
      <c r="E26" s="286">
        <v>1127232</v>
      </c>
    </row>
    <row r="27" spans="1:10" x14ac:dyDescent="0.25">
      <c r="A27" s="308">
        <v>21</v>
      </c>
      <c r="B27" s="308"/>
      <c r="C27" s="308"/>
      <c r="D27" s="391"/>
      <c r="E27" s="286"/>
    </row>
    <row r="28" spans="1:10" x14ac:dyDescent="0.25">
      <c r="A28" s="330">
        <v>22</v>
      </c>
      <c r="B28" s="330" t="s">
        <v>878</v>
      </c>
      <c r="C28" s="330"/>
      <c r="D28" s="330" t="s">
        <v>879</v>
      </c>
      <c r="E28" s="151"/>
    </row>
    <row r="29" spans="1:10" x14ac:dyDescent="0.25">
      <c r="A29" s="308">
        <v>23</v>
      </c>
      <c r="B29" s="308" t="s">
        <v>880</v>
      </c>
      <c r="C29" s="308"/>
      <c r="D29" s="308"/>
      <c r="E29" s="286">
        <v>5177</v>
      </c>
    </row>
    <row r="30" spans="1:10" x14ac:dyDescent="0.25">
      <c r="A30" s="308">
        <v>24</v>
      </c>
      <c r="B30" s="308" t="s">
        <v>881</v>
      </c>
      <c r="C30" s="308"/>
      <c r="D30" s="308"/>
      <c r="E30" s="286">
        <v>151515.12</v>
      </c>
    </row>
    <row r="31" spans="1:10" x14ac:dyDescent="0.25">
      <c r="A31" s="330">
        <v>25</v>
      </c>
      <c r="B31" s="330" t="s">
        <v>882</v>
      </c>
      <c r="C31" s="330"/>
      <c r="D31" s="331" t="s">
        <v>999</v>
      </c>
      <c r="E31" s="151"/>
    </row>
    <row r="32" spans="1:10" x14ac:dyDescent="0.25">
      <c r="A32" s="330">
        <v>26</v>
      </c>
      <c r="B32" s="330" t="s">
        <v>883</v>
      </c>
      <c r="C32" s="330"/>
      <c r="D32" s="330" t="s">
        <v>815</v>
      </c>
      <c r="E32" s="151"/>
    </row>
    <row r="33" spans="1:8" x14ac:dyDescent="0.25">
      <c r="A33" s="308">
        <v>27</v>
      </c>
      <c r="B33" s="390" t="s">
        <v>887</v>
      </c>
      <c r="C33" s="308"/>
      <c r="D33" s="308" t="s">
        <v>888</v>
      </c>
      <c r="E33" s="286">
        <v>482142.85</v>
      </c>
    </row>
    <row r="34" spans="1:8" x14ac:dyDescent="0.25">
      <c r="A34" s="308">
        <v>28</v>
      </c>
      <c r="B34" s="391"/>
      <c r="C34" s="308"/>
      <c r="D34" s="308"/>
      <c r="E34" s="286"/>
      <c r="G34" s="102"/>
    </row>
    <row r="35" spans="1:8" x14ac:dyDescent="0.25">
      <c r="A35" s="308">
        <v>29</v>
      </c>
      <c r="B35" s="308" t="s">
        <v>1195</v>
      </c>
      <c r="C35" s="308"/>
      <c r="D35" s="308" t="s">
        <v>1012</v>
      </c>
      <c r="E35" s="286">
        <v>430542.46</v>
      </c>
    </row>
    <row r="36" spans="1:8" x14ac:dyDescent="0.25">
      <c r="A36" s="330">
        <v>30</v>
      </c>
      <c r="B36" s="330" t="s">
        <v>827</v>
      </c>
      <c r="C36" s="330"/>
      <c r="D36" s="330" t="s">
        <v>828</v>
      </c>
      <c r="E36" s="151">
        <f>'ЗП 2019'!BK641+'ЗП 2019'!BK642+'ЗП 2019'!BK643+'ЗП 2019'!BK644</f>
        <v>19364345.609999999</v>
      </c>
      <c r="F36" s="103" t="s">
        <v>182</v>
      </c>
      <c r="G36" s="103" t="s">
        <v>884</v>
      </c>
      <c r="H36" s="103" t="s">
        <v>885</v>
      </c>
    </row>
    <row r="37" spans="1:8" x14ac:dyDescent="0.25">
      <c r="E37" s="101">
        <f>SUM(E1:E36)</f>
        <v>75030800.579999998</v>
      </c>
      <c r="F37" s="102">
        <f>'ЗП 2019'!BK641+'ЗП 2019'!BK645</f>
        <v>6033070.1749</v>
      </c>
      <c r="G37" s="102">
        <f>'ЗП 2019'!BK642+'ЗП 2019'!BK646</f>
        <v>6112406.6085999999</v>
      </c>
      <c r="H37" s="102">
        <f>'ЗП 2019'!BK643+'ЗП 2019'!BK647</f>
        <v>7218868.8264999995</v>
      </c>
    </row>
    <row r="42" spans="1:8" x14ac:dyDescent="0.25">
      <c r="D42" s="102"/>
      <c r="F42" s="102"/>
    </row>
    <row r="43" spans="1:8" x14ac:dyDescent="0.25">
      <c r="D43" s="102"/>
      <c r="F43" s="102"/>
    </row>
    <row r="44" spans="1:8" x14ac:dyDescent="0.25">
      <c r="D44" s="102"/>
      <c r="F44" s="102"/>
    </row>
    <row r="45" spans="1:8" x14ac:dyDescent="0.25">
      <c r="D45" s="102"/>
      <c r="F45" s="102"/>
    </row>
    <row r="49" spans="4:7" x14ac:dyDescent="0.25">
      <c r="D49" s="89"/>
      <c r="F49" s="102"/>
      <c r="G49" s="102"/>
    </row>
    <row r="50" spans="4:7" x14ac:dyDescent="0.25">
      <c r="D50" s="332"/>
      <c r="E50" s="101"/>
      <c r="F50" s="130"/>
    </row>
    <row r="51" spans="4:7" x14ac:dyDescent="0.25">
      <c r="D51" s="332"/>
      <c r="E51" s="293"/>
      <c r="F51" s="130"/>
    </row>
    <row r="52" spans="4:7" x14ac:dyDescent="0.25">
      <c r="D52" s="332"/>
      <c r="E52" s="130"/>
      <c r="F52" s="130"/>
    </row>
    <row r="53" spans="4:7" x14ac:dyDescent="0.25">
      <c r="D53" s="332"/>
      <c r="E53" s="293"/>
      <c r="F53" s="130"/>
    </row>
    <row r="54" spans="4:7" x14ac:dyDescent="0.25">
      <c r="D54" s="332"/>
      <c r="E54" s="130"/>
      <c r="F54" s="130"/>
    </row>
    <row r="55" spans="4:7" x14ac:dyDescent="0.25">
      <c r="D55" s="332"/>
      <c r="E55" s="130"/>
      <c r="F55" s="130"/>
    </row>
    <row r="56" spans="4:7" x14ac:dyDescent="0.25">
      <c r="D56" s="332"/>
      <c r="E56" s="293"/>
      <c r="F56" s="130"/>
    </row>
    <row r="57" spans="4:7" x14ac:dyDescent="0.25">
      <c r="D57" s="332"/>
      <c r="E57" s="130"/>
      <c r="F57" s="130"/>
    </row>
    <row r="58" spans="4:7" x14ac:dyDescent="0.25">
      <c r="D58" s="332"/>
      <c r="E58" s="293"/>
      <c r="F58" s="130"/>
    </row>
    <row r="59" spans="4:7" x14ac:dyDescent="0.25">
      <c r="D59" s="332"/>
      <c r="E59" s="130"/>
      <c r="F59" s="130"/>
    </row>
    <row r="60" spans="4:7" x14ac:dyDescent="0.25">
      <c r="D60" s="332"/>
      <c r="E60" s="293"/>
      <c r="F60" s="130"/>
    </row>
    <row r="61" spans="4:7" x14ac:dyDescent="0.25">
      <c r="D61" s="332"/>
      <c r="E61" s="293"/>
      <c r="F61" s="130"/>
    </row>
    <row r="62" spans="4:7" x14ac:dyDescent="0.25">
      <c r="D62" s="332"/>
      <c r="E62" s="293"/>
      <c r="F62" s="130"/>
    </row>
    <row r="63" spans="4:7" x14ac:dyDescent="0.25">
      <c r="D63" s="332"/>
      <c r="E63" s="293"/>
      <c r="F63" s="130"/>
    </row>
    <row r="64" spans="4:7" x14ac:dyDescent="0.25">
      <c r="D64" s="332"/>
      <c r="E64" s="293"/>
      <c r="F64" s="130"/>
    </row>
    <row r="65" spans="4:6" x14ac:dyDescent="0.25">
      <c r="D65" s="332"/>
      <c r="E65" s="293"/>
      <c r="F65" s="130"/>
    </row>
    <row r="66" spans="4:6" x14ac:dyDescent="0.25">
      <c r="D66" s="332"/>
      <c r="E66" s="293"/>
      <c r="F66" s="130"/>
    </row>
    <row r="67" spans="4:6" x14ac:dyDescent="0.25">
      <c r="D67" s="332"/>
      <c r="E67" s="293"/>
      <c r="F67" s="130"/>
    </row>
    <row r="68" spans="4:6" x14ac:dyDescent="0.25">
      <c r="D68" s="332"/>
      <c r="E68" s="293"/>
      <c r="F68" s="130"/>
    </row>
    <row r="69" spans="4:6" x14ac:dyDescent="0.25">
      <c r="D69" s="332"/>
      <c r="E69" s="293"/>
      <c r="F69" s="130"/>
    </row>
    <row r="70" spans="4:6" x14ac:dyDescent="0.25">
      <c r="D70" s="332"/>
      <c r="E70" s="293"/>
      <c r="F70" s="130"/>
    </row>
    <row r="71" spans="4:6" x14ac:dyDescent="0.25">
      <c r="D71" s="332"/>
      <c r="E71" s="293"/>
      <c r="F71" s="130"/>
    </row>
    <row r="72" spans="4:6" x14ac:dyDescent="0.25">
      <c r="D72" s="332"/>
      <c r="E72" s="293"/>
      <c r="F72" s="130"/>
    </row>
    <row r="73" spans="4:6" x14ac:dyDescent="0.25">
      <c r="D73" s="332"/>
      <c r="E73" s="293"/>
      <c r="F73" s="130"/>
    </row>
    <row r="74" spans="4:6" x14ac:dyDescent="0.25">
      <c r="D74" s="332"/>
      <c r="E74" s="293"/>
      <c r="F74" s="130"/>
    </row>
    <row r="75" spans="4:6" x14ac:dyDescent="0.25">
      <c r="E75" s="293"/>
    </row>
  </sheetData>
  <autoFilter ref="A2:V37"/>
  <mergeCells count="11">
    <mergeCell ref="D20:D21"/>
    <mergeCell ref="D26:D27"/>
    <mergeCell ref="B33:B34"/>
    <mergeCell ref="B2:B3"/>
    <mergeCell ref="A2:A3"/>
    <mergeCell ref="D2:D3"/>
    <mergeCell ref="B7:B9"/>
    <mergeCell ref="A7:A9"/>
    <mergeCell ref="B4:B6"/>
    <mergeCell ref="A4:A6"/>
    <mergeCell ref="B20:B2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9"/>
  <sheetViews>
    <sheetView workbookViewId="0">
      <selection activeCell="F98" sqref="F98"/>
    </sheetView>
  </sheetViews>
  <sheetFormatPr defaultRowHeight="15" x14ac:dyDescent="0.25"/>
  <cols>
    <col min="1" max="1" width="8.140625" style="118" customWidth="1"/>
    <col min="2" max="2" width="37.7109375" style="118" bestFit="1" customWidth="1"/>
    <col min="3" max="3" width="17.28515625" style="118" bestFit="1" customWidth="1"/>
    <col min="4" max="4" width="38.28515625" style="118" customWidth="1"/>
    <col min="5" max="5" width="41.7109375" style="118" customWidth="1"/>
    <col min="6" max="6" width="19.140625" style="118" customWidth="1"/>
    <col min="7" max="7" width="16" style="118" customWidth="1"/>
    <col min="8" max="16384" width="9.140625" style="118"/>
  </cols>
  <sheetData>
    <row r="2" spans="1:7" x14ac:dyDescent="0.25">
      <c r="A2" s="123" t="s">
        <v>0</v>
      </c>
      <c r="B2" s="123" t="s">
        <v>860</v>
      </c>
      <c r="C2" s="123" t="s">
        <v>257</v>
      </c>
      <c r="D2" s="123" t="s">
        <v>858</v>
      </c>
      <c r="E2" s="123" t="s">
        <v>859</v>
      </c>
      <c r="F2" s="123" t="s">
        <v>257</v>
      </c>
    </row>
    <row r="3" spans="1:7" x14ac:dyDescent="0.25">
      <c r="A3" s="122">
        <v>1</v>
      </c>
      <c r="B3" s="121" t="s">
        <v>149</v>
      </c>
      <c r="C3" s="121"/>
      <c r="D3" s="121"/>
      <c r="E3" s="121"/>
      <c r="F3" s="121"/>
    </row>
    <row r="4" spans="1:7" x14ac:dyDescent="0.25">
      <c r="A4" s="120">
        <v>2</v>
      </c>
      <c r="B4" s="131" t="s">
        <v>857</v>
      </c>
      <c r="C4" s="147">
        <f>Расшиф!B259</f>
        <v>365642633.93999994</v>
      </c>
      <c r="D4" s="131" t="s">
        <v>861</v>
      </c>
      <c r="E4" s="131" t="s">
        <v>922</v>
      </c>
      <c r="F4" s="147">
        <f>C4</f>
        <v>365642633.93999994</v>
      </c>
      <c r="G4" s="118">
        <v>405183358.05000001</v>
      </c>
    </row>
    <row r="5" spans="1:7" ht="15" customHeight="1" x14ac:dyDescent="0.25">
      <c r="A5" s="120">
        <v>3</v>
      </c>
      <c r="B5" s="131" t="s">
        <v>151</v>
      </c>
      <c r="C5" s="147">
        <f>Расшиф!B266</f>
        <v>1378774.69882</v>
      </c>
      <c r="D5" s="131" t="s">
        <v>862</v>
      </c>
      <c r="E5" s="131" t="s">
        <v>923</v>
      </c>
      <c r="F5" s="147">
        <f t="shared" ref="F5:F7" si="0">C5</f>
        <v>1378774.69882</v>
      </c>
      <c r="G5" s="118">
        <v>1598633607.99</v>
      </c>
    </row>
    <row r="6" spans="1:7" ht="15" customHeight="1" x14ac:dyDescent="0.25">
      <c r="A6" s="120">
        <v>4</v>
      </c>
      <c r="B6" s="131" t="s">
        <v>856</v>
      </c>
      <c r="C6" s="147">
        <f>Расшиф!B267</f>
        <v>94565.099000000002</v>
      </c>
      <c r="D6" s="131" t="s">
        <v>862</v>
      </c>
      <c r="E6" s="131" t="s">
        <v>926</v>
      </c>
      <c r="F6" s="147">
        <f t="shared" si="0"/>
        <v>94565.099000000002</v>
      </c>
      <c r="G6" s="118">
        <v>98071474.420000002</v>
      </c>
    </row>
    <row r="7" spans="1:7" ht="15" customHeight="1" x14ac:dyDescent="0.25">
      <c r="A7" s="120">
        <v>5</v>
      </c>
      <c r="B7" s="131" t="s">
        <v>925</v>
      </c>
      <c r="C7" s="147">
        <f>Расшиф!B268</f>
        <v>30544.937590000001</v>
      </c>
      <c r="D7" s="131" t="s">
        <v>862</v>
      </c>
      <c r="E7" s="131" t="s">
        <v>924</v>
      </c>
      <c r="F7" s="147">
        <f t="shared" si="0"/>
        <v>30544.937590000001</v>
      </c>
      <c r="G7" s="118">
        <v>47864115.200000003</v>
      </c>
    </row>
    <row r="8" spans="1:7" x14ac:dyDescent="0.25">
      <c r="A8" s="122">
        <v>6</v>
      </c>
      <c r="B8" s="121" t="s">
        <v>15</v>
      </c>
      <c r="C8" s="147">
        <f>Расшиф!B250</f>
        <v>60081576.039999992</v>
      </c>
      <c r="D8" s="121"/>
      <c r="E8" s="121"/>
      <c r="F8" s="137">
        <f>C8</f>
        <v>60081576.039999992</v>
      </c>
      <c r="G8" s="118">
        <v>65183733.709999993</v>
      </c>
    </row>
    <row r="9" spans="1:7" x14ac:dyDescent="0.25">
      <c r="A9" s="122">
        <v>7</v>
      </c>
      <c r="B9" s="121" t="s">
        <v>855</v>
      </c>
      <c r="C9" s="121" t="e">
        <f>'ЗП 2019'!#REF!</f>
        <v>#REF!</v>
      </c>
      <c r="D9" s="406" t="s">
        <v>919</v>
      </c>
      <c r="E9" s="406"/>
      <c r="F9" s="137" t="e">
        <f>C9</f>
        <v>#REF!</v>
      </c>
      <c r="G9" s="118">
        <v>497704947.13</v>
      </c>
    </row>
    <row r="10" spans="1:7" x14ac:dyDescent="0.25">
      <c r="A10" s="122">
        <v>8</v>
      </c>
      <c r="B10" s="121" t="s">
        <v>248</v>
      </c>
      <c r="C10" s="121" t="e">
        <f>'ЗП 2019'!#REF!</f>
        <v>#REF!</v>
      </c>
      <c r="D10" s="407"/>
      <c r="E10" s="407"/>
      <c r="F10" s="137" t="e">
        <f t="shared" ref="F10:F13" si="1">C10</f>
        <v>#REF!</v>
      </c>
      <c r="G10" s="118">
        <v>28107803.859999999</v>
      </c>
    </row>
    <row r="11" spans="1:7" x14ac:dyDescent="0.25">
      <c r="A11" s="122">
        <v>9</v>
      </c>
      <c r="B11" s="121" t="s">
        <v>249</v>
      </c>
      <c r="C11" s="121" t="e">
        <f>'ЗП 2019'!#REF!</f>
        <v>#REF!</v>
      </c>
      <c r="D11" s="407"/>
      <c r="E11" s="407"/>
      <c r="F11" s="137" t="e">
        <f t="shared" si="1"/>
        <v>#REF!</v>
      </c>
      <c r="G11" s="118">
        <v>15748390.199999999</v>
      </c>
    </row>
    <row r="12" spans="1:7" x14ac:dyDescent="0.25">
      <c r="A12" s="122">
        <v>10</v>
      </c>
      <c r="B12" s="121" t="s">
        <v>839</v>
      </c>
      <c r="C12" s="121" t="e">
        <f>'ЗП 2019'!#REF!</f>
        <v>#REF!</v>
      </c>
      <c r="D12" s="408"/>
      <c r="E12" s="408"/>
      <c r="F12" s="137" t="e">
        <f t="shared" si="1"/>
        <v>#REF!</v>
      </c>
      <c r="G12" s="118">
        <v>7297270.71</v>
      </c>
    </row>
    <row r="13" spans="1:7" x14ac:dyDescent="0.25">
      <c r="A13" s="122">
        <v>11</v>
      </c>
      <c r="B13" s="121" t="s">
        <v>158</v>
      </c>
      <c r="C13" s="147">
        <f>Расшиф!B29</f>
        <v>334432556.87</v>
      </c>
      <c r="D13" s="133"/>
      <c r="E13" s="121" t="s">
        <v>998</v>
      </c>
      <c r="F13" s="137">
        <f t="shared" si="1"/>
        <v>334432556.87</v>
      </c>
      <c r="G13" s="118">
        <v>251468127.83000001</v>
      </c>
    </row>
    <row r="14" spans="1:7" x14ac:dyDescent="0.25">
      <c r="A14" s="409">
        <v>12</v>
      </c>
      <c r="B14" s="406" t="s">
        <v>854</v>
      </c>
      <c r="C14" s="406"/>
      <c r="D14" s="133"/>
      <c r="E14" s="121" t="s">
        <v>946</v>
      </c>
      <c r="F14" s="121"/>
    </row>
    <row r="15" spans="1:7" x14ac:dyDescent="0.25">
      <c r="A15" s="410"/>
      <c r="B15" s="408"/>
      <c r="C15" s="408"/>
      <c r="D15" s="133"/>
      <c r="E15" s="121" t="s">
        <v>956</v>
      </c>
      <c r="F15" s="147">
        <f>Расшиф!B213</f>
        <v>13756200</v>
      </c>
      <c r="G15" s="118">
        <v>14249999.999999998</v>
      </c>
    </row>
    <row r="16" spans="1:7" x14ac:dyDescent="0.25">
      <c r="A16" s="394">
        <v>13</v>
      </c>
      <c r="B16" s="395" t="s">
        <v>853</v>
      </c>
      <c r="C16" s="398">
        <f>Расшиф!B47</f>
        <v>1333617.53</v>
      </c>
      <c r="D16" s="131" t="s">
        <v>899</v>
      </c>
      <c r="E16" s="131" t="s">
        <v>898</v>
      </c>
      <c r="F16" s="147">
        <f>Расшиф!C48</f>
        <v>1217200.04</v>
      </c>
      <c r="G16" s="118">
        <v>1520926.7</v>
      </c>
    </row>
    <row r="17" spans="1:7" x14ac:dyDescent="0.25">
      <c r="A17" s="394"/>
      <c r="B17" s="395"/>
      <c r="C17" s="398"/>
      <c r="D17" s="131" t="s">
        <v>903</v>
      </c>
      <c r="E17" s="131" t="s">
        <v>902</v>
      </c>
      <c r="F17" s="147">
        <f>Расшиф!E48</f>
        <v>113705.33</v>
      </c>
      <c r="G17" s="118">
        <v>99937.499999999985</v>
      </c>
    </row>
    <row r="18" spans="1:7" x14ac:dyDescent="0.25">
      <c r="A18" s="394"/>
      <c r="B18" s="395"/>
      <c r="C18" s="398"/>
      <c r="D18" s="146" t="s">
        <v>1001</v>
      </c>
      <c r="E18" s="131" t="s">
        <v>948</v>
      </c>
      <c r="F18" s="147">
        <f>Расшиф!G48</f>
        <v>2712.16</v>
      </c>
      <c r="G18" s="118">
        <v>23749.999999999996</v>
      </c>
    </row>
    <row r="19" spans="1:7" x14ac:dyDescent="0.25">
      <c r="A19" s="394"/>
      <c r="B19" s="395"/>
      <c r="C19" s="398"/>
      <c r="D19" s="131" t="s">
        <v>947</v>
      </c>
      <c r="E19" s="121"/>
      <c r="F19" s="147">
        <f>Расшиф!I48</f>
        <v>0</v>
      </c>
      <c r="G19" s="118">
        <v>36428.624999999993</v>
      </c>
    </row>
    <row r="20" spans="1:7" x14ac:dyDescent="0.25">
      <c r="A20" s="402">
        <v>14</v>
      </c>
      <c r="B20" s="399" t="s">
        <v>852</v>
      </c>
      <c r="C20" s="396">
        <f>Расшиф!B147</f>
        <v>4482997.1099999994</v>
      </c>
      <c r="D20" s="132" t="s">
        <v>941</v>
      </c>
      <c r="E20" s="132" t="s">
        <v>942</v>
      </c>
      <c r="F20" s="147">
        <f>Расшиф!D148</f>
        <v>4078997.11</v>
      </c>
      <c r="G20" s="118">
        <v>4069996.4642857141</v>
      </c>
    </row>
    <row r="21" spans="1:7" x14ac:dyDescent="0.25">
      <c r="A21" s="403"/>
      <c r="B21" s="400"/>
      <c r="C21" s="405"/>
      <c r="D21" s="132" t="s">
        <v>943</v>
      </c>
      <c r="E21" s="132" t="s">
        <v>944</v>
      </c>
      <c r="F21" s="147">
        <f>Расшиф!G148</f>
        <v>0</v>
      </c>
      <c r="G21" s="118">
        <v>458400</v>
      </c>
    </row>
    <row r="22" spans="1:7" x14ac:dyDescent="0.25">
      <c r="A22" s="404"/>
      <c r="B22" s="401"/>
      <c r="C22" s="397"/>
      <c r="D22" s="131" t="s">
        <v>909</v>
      </c>
      <c r="E22" s="131" t="s">
        <v>945</v>
      </c>
      <c r="F22" s="147">
        <f>Расшиф!J148</f>
        <v>404000</v>
      </c>
      <c r="G22" s="118">
        <v>240000</v>
      </c>
    </row>
    <row r="23" spans="1:7" x14ac:dyDescent="0.25">
      <c r="A23" s="402">
        <v>15</v>
      </c>
      <c r="B23" s="399" t="s">
        <v>851</v>
      </c>
      <c r="C23" s="396">
        <f>Расшиф!B38</f>
        <v>4996539.6100000003</v>
      </c>
      <c r="D23" s="132" t="s">
        <v>972</v>
      </c>
      <c r="E23" s="132"/>
      <c r="F23" s="147">
        <f>Расшиф!J38</f>
        <v>0</v>
      </c>
      <c r="G23" s="118">
        <v>40000</v>
      </c>
    </row>
    <row r="24" spans="1:7" x14ac:dyDescent="0.25">
      <c r="A24" s="403"/>
      <c r="B24" s="400"/>
      <c r="C24" s="405"/>
      <c r="D24" s="132" t="s">
        <v>973</v>
      </c>
      <c r="E24" s="132"/>
      <c r="F24" s="147">
        <v>89000</v>
      </c>
      <c r="G24" s="118">
        <v>89000</v>
      </c>
    </row>
    <row r="25" spans="1:7" x14ac:dyDescent="0.25">
      <c r="A25" s="403"/>
      <c r="B25" s="400"/>
      <c r="C25" s="405"/>
      <c r="D25" s="132" t="s">
        <v>974</v>
      </c>
      <c r="E25" s="132"/>
      <c r="F25" s="147">
        <f>Расшиф!J40</f>
        <v>0</v>
      </c>
      <c r="G25" s="118">
        <v>89000</v>
      </c>
    </row>
    <row r="26" spans="1:7" x14ac:dyDescent="0.25">
      <c r="A26" s="403"/>
      <c r="B26" s="400"/>
      <c r="C26" s="405"/>
      <c r="D26" s="132" t="s">
        <v>975</v>
      </c>
      <c r="E26" s="132"/>
      <c r="F26" s="147">
        <f>Расшиф!N40+Расшиф!N41</f>
        <v>0</v>
      </c>
      <c r="G26" s="118">
        <v>550684</v>
      </c>
    </row>
    <row r="27" spans="1:7" x14ac:dyDescent="0.25">
      <c r="A27" s="403"/>
      <c r="B27" s="400"/>
      <c r="C27" s="405"/>
      <c r="D27" s="132" t="s">
        <v>976</v>
      </c>
      <c r="E27" s="132"/>
      <c r="F27" s="147">
        <f>Расшиф!J42</f>
        <v>0</v>
      </c>
      <c r="G27" s="118">
        <v>135000</v>
      </c>
    </row>
    <row r="28" spans="1:7" x14ac:dyDescent="0.25">
      <c r="A28" s="403"/>
      <c r="B28" s="400"/>
      <c r="C28" s="405"/>
      <c r="D28" s="132" t="s">
        <v>970</v>
      </c>
      <c r="E28" s="132" t="s">
        <v>971</v>
      </c>
      <c r="F28" s="147">
        <f>Расшиф!J43</f>
        <v>0</v>
      </c>
      <c r="G28" s="118">
        <v>89000</v>
      </c>
    </row>
    <row r="29" spans="1:7" x14ac:dyDescent="0.25">
      <c r="A29" s="403"/>
      <c r="B29" s="400"/>
      <c r="C29" s="405"/>
      <c r="D29" s="132" t="s">
        <v>977</v>
      </c>
      <c r="E29" s="132"/>
      <c r="F29" s="147">
        <f>Расшиф!L39</f>
        <v>0</v>
      </c>
      <c r="G29" s="118">
        <v>70000</v>
      </c>
    </row>
    <row r="30" spans="1:7" ht="45" x14ac:dyDescent="0.25">
      <c r="A30" s="403"/>
      <c r="B30" s="400"/>
      <c r="C30" s="405"/>
      <c r="D30" s="132" t="s">
        <v>966</v>
      </c>
      <c r="E30" s="132"/>
      <c r="F30" s="147">
        <f>Расшиф!J44</f>
        <v>0</v>
      </c>
      <c r="G30" s="118">
        <v>99250</v>
      </c>
    </row>
    <row r="31" spans="1:7" ht="30" x14ac:dyDescent="0.25">
      <c r="A31" s="403"/>
      <c r="B31" s="400"/>
      <c r="C31" s="405"/>
      <c r="D31" s="132" t="s">
        <v>978</v>
      </c>
      <c r="E31" s="132"/>
      <c r="F31" s="147">
        <f>Расшиф!J45</f>
        <v>0</v>
      </c>
      <c r="G31" s="118">
        <v>38500</v>
      </c>
    </row>
    <row r="32" spans="1:7" ht="30" x14ac:dyDescent="0.25">
      <c r="A32" s="403"/>
      <c r="B32" s="400"/>
      <c r="C32" s="405"/>
      <c r="D32" s="132" t="s">
        <v>979</v>
      </c>
      <c r="E32" s="132"/>
      <c r="F32" s="147">
        <f>Расшиф!J46</f>
        <v>0</v>
      </c>
      <c r="G32" s="118">
        <v>234000</v>
      </c>
    </row>
    <row r="33" spans="1:7" ht="30" x14ac:dyDescent="0.25">
      <c r="A33" s="403"/>
      <c r="B33" s="400"/>
      <c r="C33" s="405"/>
      <c r="D33" s="132" t="s">
        <v>980</v>
      </c>
      <c r="E33" s="132"/>
      <c r="F33" s="147">
        <f>Расшиф!L38</f>
        <v>0</v>
      </c>
      <c r="G33" s="118">
        <v>231000</v>
      </c>
    </row>
    <row r="34" spans="1:7" x14ac:dyDescent="0.25">
      <c r="A34" s="403"/>
      <c r="B34" s="400"/>
      <c r="C34" s="405"/>
      <c r="D34" s="132" t="s">
        <v>967</v>
      </c>
      <c r="E34" s="132" t="s">
        <v>969</v>
      </c>
      <c r="F34" s="147">
        <f>Расшиф!L40</f>
        <v>0</v>
      </c>
      <c r="G34" s="118">
        <v>99000</v>
      </c>
    </row>
    <row r="35" spans="1:7" ht="45" x14ac:dyDescent="0.25">
      <c r="A35" s="403"/>
      <c r="B35" s="400"/>
      <c r="C35" s="405"/>
      <c r="D35" s="132" t="s">
        <v>968</v>
      </c>
      <c r="E35" s="132"/>
      <c r="F35" s="147">
        <f>Расшиф!L41</f>
        <v>0</v>
      </c>
      <c r="G35" s="118">
        <v>114000</v>
      </c>
    </row>
    <row r="36" spans="1:7" x14ac:dyDescent="0.25">
      <c r="A36" s="402">
        <v>16</v>
      </c>
      <c r="B36" s="399" t="s">
        <v>850</v>
      </c>
      <c r="C36" s="396">
        <f>Расшиф!B134</f>
        <v>603813</v>
      </c>
      <c r="D36" s="131" t="s">
        <v>937</v>
      </c>
      <c r="E36" s="131" t="s">
        <v>936</v>
      </c>
      <c r="F36" s="147">
        <f>Расшиф!E135</f>
        <v>0</v>
      </c>
      <c r="G36" s="118">
        <v>20141.089285714283</v>
      </c>
    </row>
    <row r="37" spans="1:7" ht="22.5" customHeight="1" x14ac:dyDescent="0.25">
      <c r="A37" s="403"/>
      <c r="B37" s="400"/>
      <c r="C37" s="405"/>
      <c r="D37" s="132" t="s">
        <v>938</v>
      </c>
      <c r="E37" s="399" t="s">
        <v>981</v>
      </c>
      <c r="F37" s="147">
        <f>Расшиф!G135</f>
        <v>453812.99999999994</v>
      </c>
      <c r="G37" s="118">
        <v>345000</v>
      </c>
    </row>
    <row r="38" spans="1:7" x14ac:dyDescent="0.25">
      <c r="A38" s="403"/>
      <c r="B38" s="400"/>
      <c r="C38" s="405"/>
      <c r="D38" s="132" t="s">
        <v>940</v>
      </c>
      <c r="E38" s="401"/>
      <c r="F38" s="147">
        <f>Расшиф!I135</f>
        <v>0</v>
      </c>
      <c r="G38" s="118">
        <v>1057184.3</v>
      </c>
    </row>
    <row r="39" spans="1:7" ht="30" x14ac:dyDescent="0.25">
      <c r="A39" s="404"/>
      <c r="B39" s="401"/>
      <c r="C39" s="397"/>
      <c r="D39" s="132" t="s">
        <v>921</v>
      </c>
      <c r="E39" s="131" t="s">
        <v>939</v>
      </c>
      <c r="F39" s="147">
        <f>Расшиф!C135</f>
        <v>150000</v>
      </c>
      <c r="G39" s="118">
        <v>250000</v>
      </c>
    </row>
    <row r="40" spans="1:7" x14ac:dyDescent="0.25">
      <c r="A40" s="122">
        <v>17</v>
      </c>
      <c r="B40" s="121" t="s">
        <v>849</v>
      </c>
      <c r="C40" s="121"/>
      <c r="D40" s="121"/>
      <c r="E40" s="121"/>
      <c r="F40" s="121"/>
    </row>
    <row r="41" spans="1:7" x14ac:dyDescent="0.25">
      <c r="A41" s="394">
        <v>18</v>
      </c>
      <c r="B41" s="395" t="s">
        <v>164</v>
      </c>
      <c r="C41" s="398">
        <f>Расшиф!B1</f>
        <v>11120241.92</v>
      </c>
      <c r="D41" s="131" t="s">
        <v>864</v>
      </c>
      <c r="E41" s="131" t="s">
        <v>890</v>
      </c>
      <c r="F41" s="138">
        <f>Расшиф!C2</f>
        <v>9307482.0999999996</v>
      </c>
      <c r="G41" s="118">
        <v>9337366.8200000003</v>
      </c>
    </row>
    <row r="42" spans="1:7" ht="30" x14ac:dyDescent="0.25">
      <c r="A42" s="394"/>
      <c r="B42" s="395"/>
      <c r="C42" s="398"/>
      <c r="D42" s="131" t="s">
        <v>865</v>
      </c>
      <c r="E42" s="131" t="s">
        <v>891</v>
      </c>
      <c r="F42" s="138">
        <f>Расшиф!E2</f>
        <v>958562.74</v>
      </c>
      <c r="G42" s="118">
        <v>1035136.49</v>
      </c>
    </row>
    <row r="43" spans="1:7" x14ac:dyDescent="0.25">
      <c r="A43" s="394"/>
      <c r="B43" s="395"/>
      <c r="C43" s="398"/>
      <c r="D43" s="131" t="s">
        <v>865</v>
      </c>
      <c r="E43" s="131" t="s">
        <v>892</v>
      </c>
      <c r="F43" s="138">
        <f>Расшиф!G2</f>
        <v>124077.64</v>
      </c>
      <c r="G43" s="118">
        <v>125022.69</v>
      </c>
    </row>
    <row r="44" spans="1:7" x14ac:dyDescent="0.25">
      <c r="A44" s="394"/>
      <c r="B44" s="395"/>
      <c r="C44" s="398"/>
      <c r="D44" s="131" t="s">
        <v>865</v>
      </c>
      <c r="E44" s="131" t="s">
        <v>893</v>
      </c>
      <c r="F44" s="138">
        <f>Расшиф!I2</f>
        <v>171731.5</v>
      </c>
      <c r="G44" s="118">
        <v>187231.35</v>
      </c>
    </row>
    <row r="45" spans="1:7" ht="30" x14ac:dyDescent="0.25">
      <c r="A45" s="394"/>
      <c r="B45" s="395"/>
      <c r="C45" s="398"/>
      <c r="D45" s="131" t="s">
        <v>865</v>
      </c>
      <c r="E45" s="131" t="s">
        <v>895</v>
      </c>
      <c r="F45" s="138">
        <f>Расшиф!M2</f>
        <v>306899.94</v>
      </c>
      <c r="G45" s="118">
        <v>292883.53000000003</v>
      </c>
    </row>
    <row r="46" spans="1:7" x14ac:dyDescent="0.25">
      <c r="A46" s="394"/>
      <c r="B46" s="395"/>
      <c r="C46" s="398"/>
      <c r="D46" s="131" t="s">
        <v>865</v>
      </c>
      <c r="E46" s="131" t="s">
        <v>894</v>
      </c>
      <c r="F46" s="138">
        <f>Расшиф!K2</f>
        <v>251488</v>
      </c>
      <c r="G46" s="118">
        <v>240002.38</v>
      </c>
    </row>
    <row r="47" spans="1:7" x14ac:dyDescent="0.25">
      <c r="A47" s="402">
        <v>19</v>
      </c>
      <c r="B47" s="399" t="s">
        <v>848</v>
      </c>
      <c r="C47" s="396">
        <v>1736571</v>
      </c>
      <c r="D47" s="131" t="s">
        <v>866</v>
      </c>
      <c r="E47" s="131" t="s">
        <v>954</v>
      </c>
      <c r="F47" s="147">
        <f>Расшиф!C159</f>
        <v>48000</v>
      </c>
      <c r="G47" s="118">
        <v>178571</v>
      </c>
    </row>
    <row r="48" spans="1:7" ht="30" x14ac:dyDescent="0.25">
      <c r="A48" s="403"/>
      <c r="B48" s="400"/>
      <c r="C48" s="405"/>
      <c r="D48" s="132" t="s">
        <v>949</v>
      </c>
      <c r="E48" s="131" t="s">
        <v>955</v>
      </c>
      <c r="F48" s="147">
        <f>Расшиф!F159</f>
        <v>340000</v>
      </c>
      <c r="G48" s="118">
        <v>350000</v>
      </c>
    </row>
    <row r="49" spans="1:7" ht="30" x14ac:dyDescent="0.25">
      <c r="A49" s="403"/>
      <c r="B49" s="400"/>
      <c r="C49" s="405"/>
      <c r="D49" s="131" t="s">
        <v>950</v>
      </c>
      <c r="E49" s="131" t="s">
        <v>953</v>
      </c>
      <c r="F49" s="147">
        <f>Расшиф!I159</f>
        <v>0</v>
      </c>
      <c r="G49" s="118">
        <v>689000</v>
      </c>
    </row>
    <row r="50" spans="1:7" ht="30" x14ac:dyDescent="0.25">
      <c r="A50" s="404"/>
      <c r="B50" s="401"/>
      <c r="C50" s="397"/>
      <c r="D50" s="131" t="s">
        <v>951</v>
      </c>
      <c r="E50" s="131" t="s">
        <v>952</v>
      </c>
      <c r="F50" s="147">
        <f>Расшиф!L159</f>
        <v>0</v>
      </c>
      <c r="G50" s="118">
        <v>519000</v>
      </c>
    </row>
    <row r="51" spans="1:7" ht="30" x14ac:dyDescent="0.25">
      <c r="A51" s="120">
        <v>20</v>
      </c>
      <c r="B51" s="131" t="s">
        <v>847</v>
      </c>
      <c r="C51" s="147">
        <f>Расшиф!C59</f>
        <v>3100000</v>
      </c>
      <c r="D51" s="131" t="s">
        <v>949</v>
      </c>
      <c r="E51" s="131" t="s">
        <v>900</v>
      </c>
      <c r="F51" s="147">
        <f>C51</f>
        <v>3100000</v>
      </c>
      <c r="G51" s="118">
        <v>3890000</v>
      </c>
    </row>
    <row r="52" spans="1:7" ht="30" x14ac:dyDescent="0.25">
      <c r="A52" s="120">
        <v>21</v>
      </c>
      <c r="B52" s="131" t="s">
        <v>867</v>
      </c>
      <c r="C52" s="147">
        <f>Расшиф!F59</f>
        <v>445000</v>
      </c>
      <c r="D52" s="131" t="s">
        <v>866</v>
      </c>
      <c r="E52" s="131" t="s">
        <v>901</v>
      </c>
      <c r="F52" s="147">
        <f>C52</f>
        <v>445000</v>
      </c>
      <c r="G52" s="118">
        <v>498499.99999999994</v>
      </c>
    </row>
    <row r="53" spans="1:7" x14ac:dyDescent="0.25">
      <c r="A53" s="402">
        <v>22</v>
      </c>
      <c r="B53" s="399" t="s">
        <v>846</v>
      </c>
      <c r="C53" s="396">
        <f>Расшиф!B197</f>
        <v>10918638.43</v>
      </c>
      <c r="D53" s="132" t="s">
        <v>962</v>
      </c>
      <c r="E53" s="148" t="s">
        <v>982</v>
      </c>
      <c r="F53" s="147">
        <f>Расшиф!C198</f>
        <v>12946.43</v>
      </c>
      <c r="G53" s="118">
        <v>9400</v>
      </c>
    </row>
    <row r="54" spans="1:7" ht="30" x14ac:dyDescent="0.25">
      <c r="A54" s="403"/>
      <c r="B54" s="400"/>
      <c r="C54" s="405"/>
      <c r="D54" s="132" t="s">
        <v>963</v>
      </c>
      <c r="E54" s="132" t="s">
        <v>983</v>
      </c>
      <c r="F54" s="149">
        <f>Расшиф!F198</f>
        <v>4647500</v>
      </c>
      <c r="G54" s="118">
        <v>5462910</v>
      </c>
    </row>
    <row r="55" spans="1:7" x14ac:dyDescent="0.25">
      <c r="A55" s="403"/>
      <c r="B55" s="400"/>
      <c r="C55" s="405"/>
      <c r="D55" s="132" t="s">
        <v>927</v>
      </c>
      <c r="E55" s="132" t="s">
        <v>984</v>
      </c>
      <c r="F55" s="147">
        <f>Расшиф!F204</f>
        <v>0</v>
      </c>
      <c r="G55" s="150">
        <v>2160000</v>
      </c>
    </row>
    <row r="56" spans="1:7" x14ac:dyDescent="0.25">
      <c r="A56" s="403"/>
      <c r="B56" s="400"/>
      <c r="C56" s="405"/>
      <c r="D56" s="132" t="s">
        <v>927</v>
      </c>
      <c r="E56" s="132" t="s">
        <v>985</v>
      </c>
      <c r="F56" s="147">
        <f>Расшиф!I198</f>
        <v>1120000</v>
      </c>
      <c r="G56" s="118">
        <v>204999.99999999997</v>
      </c>
    </row>
    <row r="57" spans="1:7" ht="30" x14ac:dyDescent="0.25">
      <c r="A57" s="403"/>
      <c r="B57" s="400"/>
      <c r="C57" s="405"/>
      <c r="D57" s="132" t="s">
        <v>964</v>
      </c>
      <c r="E57" s="132" t="s">
        <v>986</v>
      </c>
      <c r="F57" s="147">
        <f>Расшиф!I204</f>
        <v>0</v>
      </c>
      <c r="G57" s="118">
        <v>66964.28571428571</v>
      </c>
    </row>
    <row r="58" spans="1:7" x14ac:dyDescent="0.25">
      <c r="A58" s="403"/>
      <c r="B58" s="400"/>
      <c r="C58" s="405"/>
      <c r="D58" s="132" t="s">
        <v>965</v>
      </c>
      <c r="E58" s="132" t="s">
        <v>987</v>
      </c>
      <c r="F58" s="147">
        <f>Расшиф!L198</f>
        <v>4879192</v>
      </c>
      <c r="G58" s="118">
        <v>718000</v>
      </c>
    </row>
    <row r="59" spans="1:7" x14ac:dyDescent="0.25">
      <c r="A59" s="403"/>
      <c r="B59" s="400"/>
      <c r="C59" s="405"/>
      <c r="D59" s="132" t="s">
        <v>909</v>
      </c>
      <c r="E59" s="132" t="s">
        <v>988</v>
      </c>
      <c r="F59" s="149">
        <f>Расшиф!L204</f>
        <v>0</v>
      </c>
      <c r="G59" s="118">
        <v>30750</v>
      </c>
    </row>
    <row r="60" spans="1:7" ht="30" x14ac:dyDescent="0.25">
      <c r="A60" s="402">
        <v>23</v>
      </c>
      <c r="B60" s="399" t="s">
        <v>845</v>
      </c>
      <c r="C60" s="396">
        <f>Расшиф!B116</f>
        <v>1948428</v>
      </c>
      <c r="D60" s="131" t="s">
        <v>921</v>
      </c>
      <c r="E60" s="131" t="s">
        <v>928</v>
      </c>
      <c r="F60" s="147">
        <f>Расшиф!B118</f>
        <v>0</v>
      </c>
      <c r="G60" s="118">
        <v>828222.16071428556</v>
      </c>
    </row>
    <row r="61" spans="1:7" x14ac:dyDescent="0.25">
      <c r="A61" s="404"/>
      <c r="B61" s="401"/>
      <c r="C61" s="397"/>
      <c r="D61" s="131" t="s">
        <v>927</v>
      </c>
      <c r="E61" s="131" t="s">
        <v>929</v>
      </c>
      <c r="F61" s="147">
        <f>Расшиф!G117</f>
        <v>0</v>
      </c>
      <c r="G61" s="118">
        <v>44999.999999999993</v>
      </c>
    </row>
    <row r="62" spans="1:7" ht="30" x14ac:dyDescent="0.25">
      <c r="A62" s="120">
        <v>24</v>
      </c>
      <c r="B62" s="131" t="s">
        <v>844</v>
      </c>
      <c r="C62" s="147">
        <f>Расшиф!C188</f>
        <v>0</v>
      </c>
      <c r="D62" s="131" t="s">
        <v>930</v>
      </c>
      <c r="E62" s="131" t="s">
        <v>931</v>
      </c>
      <c r="F62" s="147">
        <f>C62</f>
        <v>0</v>
      </c>
      <c r="G62" s="118">
        <v>280000</v>
      </c>
    </row>
    <row r="63" spans="1:7" ht="30" x14ac:dyDescent="0.25">
      <c r="A63" s="402">
        <v>25</v>
      </c>
      <c r="B63" s="399" t="s">
        <v>843</v>
      </c>
      <c r="C63" s="396">
        <f>Расшиф!B171</f>
        <v>3779005</v>
      </c>
      <c r="D63" s="132" t="s">
        <v>921</v>
      </c>
      <c r="E63" s="132" t="s">
        <v>989</v>
      </c>
      <c r="F63" s="147">
        <f>Расшиф!C172</f>
        <v>0</v>
      </c>
      <c r="G63" s="118">
        <v>14502.678571428571</v>
      </c>
    </row>
    <row r="64" spans="1:7" x14ac:dyDescent="0.25">
      <c r="A64" s="403"/>
      <c r="B64" s="400"/>
      <c r="C64" s="405"/>
      <c r="D64" s="132" t="s">
        <v>949</v>
      </c>
      <c r="E64" s="132" t="s">
        <v>990</v>
      </c>
      <c r="F64" s="147">
        <f>Расшиф!C175</f>
        <v>485430</v>
      </c>
      <c r="G64" s="118">
        <v>319800</v>
      </c>
    </row>
    <row r="65" spans="1:7" x14ac:dyDescent="0.25">
      <c r="A65" s="403"/>
      <c r="B65" s="400"/>
      <c r="C65" s="405"/>
      <c r="D65" s="132" t="s">
        <v>949</v>
      </c>
      <c r="E65" s="132" t="s">
        <v>991</v>
      </c>
      <c r="F65" s="147">
        <f>Расшиф!C178</f>
        <v>0</v>
      </c>
      <c r="G65" s="118">
        <v>265000</v>
      </c>
    </row>
    <row r="66" spans="1:7" ht="45" x14ac:dyDescent="0.25">
      <c r="A66" s="403"/>
      <c r="B66" s="400"/>
      <c r="C66" s="405"/>
      <c r="D66" s="132" t="s">
        <v>957</v>
      </c>
      <c r="E66" s="132" t="s">
        <v>992</v>
      </c>
      <c r="F66" s="147">
        <f>Расшиф!C181</f>
        <v>2150000</v>
      </c>
      <c r="G66" s="118">
        <v>140000</v>
      </c>
    </row>
    <row r="67" spans="1:7" ht="30" x14ac:dyDescent="0.25">
      <c r="A67" s="403"/>
      <c r="B67" s="400"/>
      <c r="C67" s="405"/>
      <c r="D67" s="132" t="s">
        <v>958</v>
      </c>
      <c r="E67" s="132" t="s">
        <v>995</v>
      </c>
      <c r="F67" s="147">
        <f>Расшиф!C184</f>
        <v>0</v>
      </c>
      <c r="G67" s="118">
        <v>491069.99999999988</v>
      </c>
    </row>
    <row r="68" spans="1:7" x14ac:dyDescent="0.25">
      <c r="A68" s="403"/>
      <c r="B68" s="400"/>
      <c r="C68" s="405"/>
      <c r="D68" s="132" t="s">
        <v>959</v>
      </c>
      <c r="E68" s="132" t="s">
        <v>996</v>
      </c>
      <c r="F68" s="147">
        <f>Расшиф!F172</f>
        <v>456675</v>
      </c>
      <c r="G68" s="118">
        <v>834999.99999999988</v>
      </c>
    </row>
    <row r="69" spans="1:7" x14ac:dyDescent="0.25">
      <c r="A69" s="403"/>
      <c r="B69" s="400"/>
      <c r="C69" s="405"/>
      <c r="D69" s="131" t="s">
        <v>960</v>
      </c>
      <c r="E69" s="131" t="s">
        <v>994</v>
      </c>
      <c r="F69" s="147">
        <f>Расшиф!H172</f>
        <v>387000</v>
      </c>
      <c r="G69" s="118">
        <v>45000</v>
      </c>
    </row>
    <row r="70" spans="1:7" x14ac:dyDescent="0.25">
      <c r="A70" s="404"/>
      <c r="B70" s="401"/>
      <c r="C70" s="397"/>
      <c r="D70" s="132" t="s">
        <v>961</v>
      </c>
      <c r="E70" s="132" t="s">
        <v>993</v>
      </c>
      <c r="F70" s="147">
        <f>Расшиф!J172</f>
        <v>299900</v>
      </c>
      <c r="G70" s="118">
        <v>282100</v>
      </c>
    </row>
    <row r="71" spans="1:7" x14ac:dyDescent="0.25">
      <c r="A71" s="394">
        <v>26</v>
      </c>
      <c r="B71" s="395" t="s">
        <v>842</v>
      </c>
      <c r="C71" s="398">
        <f>Расшиф!B126</f>
        <v>948467.34</v>
      </c>
      <c r="D71" s="131" t="s">
        <v>933</v>
      </c>
      <c r="E71" s="131" t="s">
        <v>934</v>
      </c>
      <c r="F71" s="147">
        <f>Расшиф!B127</f>
        <v>18467.34</v>
      </c>
      <c r="G71" s="118">
        <v>16305</v>
      </c>
    </row>
    <row r="72" spans="1:7" ht="30" x14ac:dyDescent="0.25">
      <c r="A72" s="394"/>
      <c r="B72" s="395"/>
      <c r="C72" s="398"/>
      <c r="D72" s="131" t="s">
        <v>932</v>
      </c>
      <c r="E72" s="131" t="s">
        <v>935</v>
      </c>
      <c r="F72" s="147">
        <f>Расшиф!D127</f>
        <v>930000</v>
      </c>
      <c r="G72" s="118">
        <v>809999.99999999988</v>
      </c>
    </row>
    <row r="73" spans="1:7" x14ac:dyDescent="0.25">
      <c r="A73" s="394">
        <v>27</v>
      </c>
      <c r="B73" s="395" t="s">
        <v>841</v>
      </c>
      <c r="C73" s="398">
        <f>Расшиф!B15</f>
        <v>1706342</v>
      </c>
      <c r="D73" s="131" t="s">
        <v>863</v>
      </c>
      <c r="E73" s="131" t="s">
        <v>897</v>
      </c>
      <c r="F73" s="147">
        <f>Расшиф!D16</f>
        <v>1531342</v>
      </c>
      <c r="G73" s="118">
        <v>1904730</v>
      </c>
    </row>
    <row r="74" spans="1:7" x14ac:dyDescent="0.25">
      <c r="A74" s="394"/>
      <c r="B74" s="395"/>
      <c r="C74" s="398"/>
      <c r="D74" s="132" t="s">
        <v>949</v>
      </c>
      <c r="E74" s="131" t="s">
        <v>896</v>
      </c>
      <c r="F74" s="147">
        <f>Расшиф!H16</f>
        <v>175000</v>
      </c>
      <c r="G74" s="118">
        <v>270000</v>
      </c>
    </row>
    <row r="75" spans="1:7" x14ac:dyDescent="0.25">
      <c r="A75" s="122">
        <v>28</v>
      </c>
      <c r="B75" s="121" t="s">
        <v>840</v>
      </c>
      <c r="C75" s="121" t="e">
        <f>'ЗП 2019'!#REF!</f>
        <v>#REF!</v>
      </c>
      <c r="D75" s="406" t="s">
        <v>919</v>
      </c>
      <c r="E75" s="406"/>
      <c r="F75" s="137" t="e">
        <f>C75</f>
        <v>#REF!</v>
      </c>
      <c r="G75" s="118">
        <v>164882152.87</v>
      </c>
    </row>
    <row r="76" spans="1:7" x14ac:dyDescent="0.25">
      <c r="A76" s="122">
        <v>29</v>
      </c>
      <c r="B76" s="121" t="s">
        <v>248</v>
      </c>
      <c r="C76" s="121" t="e">
        <f>'ЗП 2019'!#REF!</f>
        <v>#REF!</v>
      </c>
      <c r="D76" s="407"/>
      <c r="E76" s="407"/>
      <c r="F76" s="137" t="e">
        <f t="shared" ref="F76:F78" si="2">C76</f>
        <v>#REF!</v>
      </c>
      <c r="G76" s="118">
        <v>10076775.139999999</v>
      </c>
    </row>
    <row r="77" spans="1:7" x14ac:dyDescent="0.25">
      <c r="A77" s="122">
        <v>30</v>
      </c>
      <c r="B77" s="121" t="s">
        <v>249</v>
      </c>
      <c r="C77" s="121" t="e">
        <f>'ЗП 2019'!#REF!</f>
        <v>#REF!</v>
      </c>
      <c r="D77" s="407"/>
      <c r="E77" s="407"/>
      <c r="F77" s="137" t="e">
        <f t="shared" si="2"/>
        <v>#REF!</v>
      </c>
      <c r="G77" s="118">
        <v>4404773</v>
      </c>
    </row>
    <row r="78" spans="1:7" x14ac:dyDescent="0.25">
      <c r="A78" s="122">
        <v>31</v>
      </c>
      <c r="B78" s="121" t="s">
        <v>839</v>
      </c>
      <c r="C78" s="121" t="e">
        <f>'ЗП 2019'!#REF!</f>
        <v>#REF!</v>
      </c>
      <c r="D78" s="408"/>
      <c r="E78" s="408"/>
      <c r="F78" s="137" t="e">
        <f t="shared" si="2"/>
        <v>#REF!</v>
      </c>
      <c r="G78" s="118">
        <v>2099877</v>
      </c>
    </row>
    <row r="79" spans="1:7" x14ac:dyDescent="0.25">
      <c r="A79" s="394">
        <v>32</v>
      </c>
      <c r="B79" s="395" t="s">
        <v>180</v>
      </c>
      <c r="C79" s="398">
        <f>Расшиф!B71</f>
        <v>50611250.560000002</v>
      </c>
      <c r="D79" s="399" t="s">
        <v>907</v>
      </c>
      <c r="E79" s="131" t="s">
        <v>838</v>
      </c>
      <c r="F79" s="137">
        <f>Расшиф!E72</f>
        <v>22933894.559999999</v>
      </c>
      <c r="G79" s="118">
        <v>17057734.190000001</v>
      </c>
    </row>
    <row r="80" spans="1:7" x14ac:dyDescent="0.25">
      <c r="A80" s="394"/>
      <c r="B80" s="395"/>
      <c r="C80" s="398"/>
      <c r="D80" s="400"/>
      <c r="E80" s="131" t="s">
        <v>837</v>
      </c>
      <c r="F80" s="137">
        <f>Расшиф!G72</f>
        <v>0</v>
      </c>
      <c r="G80" s="118">
        <v>893312</v>
      </c>
    </row>
    <row r="81" spans="1:7" x14ac:dyDescent="0.25">
      <c r="A81" s="394"/>
      <c r="B81" s="395"/>
      <c r="C81" s="398"/>
      <c r="D81" s="400"/>
      <c r="E81" s="131" t="s">
        <v>904</v>
      </c>
      <c r="F81" s="137">
        <f>Расшиф!C72</f>
        <v>16618439</v>
      </c>
      <c r="G81" s="118">
        <v>16448527</v>
      </c>
    </row>
    <row r="82" spans="1:7" x14ac:dyDescent="0.25">
      <c r="A82" s="394"/>
      <c r="B82" s="395"/>
      <c r="C82" s="398"/>
      <c r="D82" s="400"/>
      <c r="E82" s="131" t="s">
        <v>905</v>
      </c>
      <c r="F82" s="137">
        <f>Расшиф!I72</f>
        <v>10957917</v>
      </c>
      <c r="G82" s="118">
        <v>6521797</v>
      </c>
    </row>
    <row r="83" spans="1:7" x14ac:dyDescent="0.25">
      <c r="A83" s="394"/>
      <c r="B83" s="395"/>
      <c r="C83" s="398"/>
      <c r="D83" s="401"/>
      <c r="E83" s="131" t="s">
        <v>906</v>
      </c>
      <c r="F83" s="137">
        <f>Расшиф!K72</f>
        <v>101000</v>
      </c>
      <c r="G83" s="118">
        <v>96200</v>
      </c>
    </row>
    <row r="84" spans="1:7" x14ac:dyDescent="0.25">
      <c r="A84" s="120">
        <v>33</v>
      </c>
      <c r="B84" s="131" t="s">
        <v>836</v>
      </c>
      <c r="C84" s="147">
        <f>Расшиф!B233</f>
        <v>1543788.42</v>
      </c>
      <c r="D84" s="131"/>
      <c r="E84" s="131"/>
      <c r="F84" s="147">
        <f>C84</f>
        <v>1543788.42</v>
      </c>
      <c r="G84" s="118">
        <v>1712494.24</v>
      </c>
    </row>
    <row r="85" spans="1:7" x14ac:dyDescent="0.25">
      <c r="A85" s="120">
        <v>34</v>
      </c>
      <c r="B85" s="131" t="s">
        <v>835</v>
      </c>
      <c r="C85" s="147">
        <f>Расшиф!B65</f>
        <v>3632390.06</v>
      </c>
      <c r="D85" s="131" t="s">
        <v>919</v>
      </c>
      <c r="E85" s="131" t="s">
        <v>920</v>
      </c>
      <c r="F85" s="147">
        <f>C85</f>
        <v>3632390.06</v>
      </c>
      <c r="G85" s="118">
        <v>3053749</v>
      </c>
    </row>
    <row r="86" spans="1:7" x14ac:dyDescent="0.25">
      <c r="A86" s="122">
        <v>35</v>
      </c>
      <c r="B86" s="121" t="s">
        <v>834</v>
      </c>
      <c r="C86" s="121"/>
      <c r="D86" s="121"/>
      <c r="E86" s="121"/>
      <c r="F86" s="121"/>
    </row>
    <row r="87" spans="1:7" x14ac:dyDescent="0.25">
      <c r="A87" s="394">
        <v>36</v>
      </c>
      <c r="B87" s="395" t="s">
        <v>914</v>
      </c>
      <c r="C87" s="398">
        <f>Расшиф!B82</f>
        <v>513442</v>
      </c>
      <c r="D87" s="131" t="s">
        <v>912</v>
      </c>
      <c r="E87" s="131" t="s">
        <v>916</v>
      </c>
      <c r="F87" s="147">
        <f>Расшиф!C83</f>
        <v>103402</v>
      </c>
      <c r="G87" s="118">
        <v>47400</v>
      </c>
    </row>
    <row r="88" spans="1:7" x14ac:dyDescent="0.25">
      <c r="A88" s="394"/>
      <c r="B88" s="395"/>
      <c r="C88" s="398"/>
      <c r="D88" s="131" t="s">
        <v>913</v>
      </c>
      <c r="E88" s="131" t="s">
        <v>917</v>
      </c>
      <c r="F88" s="147">
        <f>Расшиф!F83</f>
        <v>262820</v>
      </c>
      <c r="G88" s="118">
        <v>107990</v>
      </c>
    </row>
    <row r="89" spans="1:7" x14ac:dyDescent="0.25">
      <c r="A89" s="394"/>
      <c r="B89" s="395"/>
      <c r="C89" s="398"/>
      <c r="D89" s="131" t="s">
        <v>915</v>
      </c>
      <c r="E89" s="131" t="s">
        <v>918</v>
      </c>
      <c r="F89" s="147">
        <f>Расшиф!H83</f>
        <v>147220</v>
      </c>
      <c r="G89" s="118">
        <v>562440</v>
      </c>
    </row>
    <row r="90" spans="1:7" x14ac:dyDescent="0.25">
      <c r="A90" s="122">
        <v>37</v>
      </c>
      <c r="B90" s="121" t="s">
        <v>833</v>
      </c>
      <c r="C90" s="121"/>
      <c r="D90" s="121"/>
      <c r="E90" s="121"/>
      <c r="F90" s="121"/>
    </row>
    <row r="91" spans="1:7" ht="30" x14ac:dyDescent="0.25">
      <c r="A91" s="120">
        <v>38</v>
      </c>
      <c r="B91" s="131" t="s">
        <v>832</v>
      </c>
      <c r="C91" s="147">
        <f>Расшиф!B93</f>
        <v>147767.85</v>
      </c>
      <c r="D91" s="131" t="s">
        <v>921</v>
      </c>
      <c r="E91" s="131" t="s">
        <v>65</v>
      </c>
      <c r="F91" s="147">
        <f>C91</f>
        <v>147767.85</v>
      </c>
      <c r="G91" s="118">
        <v>195982.14285714284</v>
      </c>
    </row>
    <row r="92" spans="1:7" x14ac:dyDescent="0.25">
      <c r="A92" s="394">
        <v>39</v>
      </c>
      <c r="B92" s="395" t="s">
        <v>831</v>
      </c>
      <c r="C92" s="396">
        <f>Расшиф!B100</f>
        <v>152000</v>
      </c>
      <c r="D92" s="131" t="s">
        <v>908</v>
      </c>
      <c r="E92" s="131" t="s">
        <v>910</v>
      </c>
      <c r="F92" s="147">
        <f>Расшиф!D102</f>
        <v>0</v>
      </c>
      <c r="G92" s="118">
        <v>320000</v>
      </c>
    </row>
    <row r="93" spans="1:7" ht="30" x14ac:dyDescent="0.25">
      <c r="A93" s="394"/>
      <c r="B93" s="395"/>
      <c r="C93" s="397"/>
      <c r="D93" s="131" t="s">
        <v>909</v>
      </c>
      <c r="E93" s="131" t="s">
        <v>911</v>
      </c>
      <c r="F93" s="147">
        <f>Расшиф!H102</f>
        <v>0</v>
      </c>
      <c r="G93" s="118">
        <v>198601</v>
      </c>
    </row>
    <row r="94" spans="1:7" x14ac:dyDescent="0.25">
      <c r="A94" s="131"/>
      <c r="B94" s="131"/>
      <c r="C94" s="123" t="e">
        <f>SUM(C3:C93)</f>
        <v>#REF!</v>
      </c>
      <c r="D94" s="123"/>
      <c r="E94" s="131"/>
      <c r="F94" s="123" t="e">
        <f>SUM(F3:F93)</f>
        <v>#REF!</v>
      </c>
    </row>
    <row r="95" spans="1:7" x14ac:dyDescent="0.25">
      <c r="A95" s="119"/>
      <c r="B95" s="119"/>
      <c r="C95" s="119"/>
      <c r="D95" s="119"/>
      <c r="E95" s="119"/>
    </row>
    <row r="96" spans="1:7" x14ac:dyDescent="0.25">
      <c r="A96" s="119"/>
      <c r="B96" s="119"/>
      <c r="C96" s="119"/>
      <c r="D96" s="119"/>
      <c r="E96" s="119"/>
    </row>
    <row r="97" spans="1:5" x14ac:dyDescent="0.25">
      <c r="A97" s="119"/>
      <c r="B97" s="119"/>
      <c r="C97" s="119"/>
      <c r="D97" s="119"/>
      <c r="E97" s="119"/>
    </row>
    <row r="98" spans="1:5" x14ac:dyDescent="0.25">
      <c r="A98" s="119"/>
      <c r="B98" s="119"/>
      <c r="C98" s="119"/>
      <c r="D98" s="119"/>
      <c r="E98" s="119"/>
    </row>
    <row r="99" spans="1:5" x14ac:dyDescent="0.25">
      <c r="A99" s="119"/>
      <c r="B99" s="119"/>
      <c r="C99" s="119"/>
      <c r="D99" s="119"/>
      <c r="E99" s="119"/>
    </row>
    <row r="100" spans="1:5" x14ac:dyDescent="0.25">
      <c r="A100" s="119"/>
      <c r="B100" s="119"/>
      <c r="C100" s="119"/>
      <c r="D100" s="119"/>
      <c r="E100" s="119"/>
    </row>
    <row r="101" spans="1:5" x14ac:dyDescent="0.25">
      <c r="A101" s="119"/>
      <c r="B101" s="119"/>
      <c r="C101" s="119"/>
      <c r="D101" s="119"/>
      <c r="E101" s="119"/>
    </row>
    <row r="102" spans="1:5" x14ac:dyDescent="0.25">
      <c r="A102" s="119"/>
      <c r="B102" s="119"/>
      <c r="C102" s="119"/>
      <c r="D102" s="119"/>
      <c r="E102" s="119"/>
    </row>
    <row r="103" spans="1:5" x14ac:dyDescent="0.25">
      <c r="A103" s="119"/>
      <c r="B103" s="119"/>
      <c r="C103" s="119"/>
      <c r="D103" s="119"/>
      <c r="E103" s="119"/>
    </row>
    <row r="104" spans="1:5" x14ac:dyDescent="0.25">
      <c r="A104" s="119"/>
      <c r="B104" s="119"/>
      <c r="C104" s="119"/>
      <c r="D104" s="119"/>
      <c r="E104" s="119"/>
    </row>
    <row r="105" spans="1:5" x14ac:dyDescent="0.25">
      <c r="A105" s="119"/>
      <c r="B105" s="119"/>
      <c r="C105" s="119"/>
      <c r="D105" s="119"/>
      <c r="E105" s="119"/>
    </row>
    <row r="106" spans="1:5" x14ac:dyDescent="0.25">
      <c r="A106" s="119"/>
      <c r="B106" s="119"/>
      <c r="C106" s="119"/>
      <c r="D106" s="119"/>
      <c r="E106" s="119"/>
    </row>
    <row r="107" spans="1:5" x14ac:dyDescent="0.25">
      <c r="A107" s="119"/>
      <c r="B107" s="119"/>
      <c r="C107" s="119"/>
      <c r="D107" s="119"/>
      <c r="E107" s="119"/>
    </row>
    <row r="108" spans="1:5" x14ac:dyDescent="0.25">
      <c r="A108" s="119"/>
      <c r="B108" s="119"/>
      <c r="C108" s="119"/>
      <c r="D108" s="119"/>
      <c r="E108" s="119"/>
    </row>
    <row r="109" spans="1:5" x14ac:dyDescent="0.25">
      <c r="A109" s="119"/>
      <c r="B109" s="119"/>
      <c r="C109" s="119"/>
      <c r="D109" s="119"/>
      <c r="E109" s="119"/>
    </row>
    <row r="110" spans="1:5" x14ac:dyDescent="0.25">
      <c r="A110" s="119"/>
      <c r="B110" s="119"/>
      <c r="C110" s="119"/>
      <c r="D110" s="119"/>
      <c r="E110" s="119"/>
    </row>
    <row r="111" spans="1:5" x14ac:dyDescent="0.25">
      <c r="A111" s="119"/>
      <c r="B111" s="119"/>
      <c r="C111" s="119"/>
      <c r="D111" s="119"/>
      <c r="E111" s="119"/>
    </row>
    <row r="112" spans="1:5" x14ac:dyDescent="0.25">
      <c r="A112" s="119"/>
      <c r="B112" s="119"/>
      <c r="C112" s="119"/>
      <c r="D112" s="119"/>
      <c r="E112" s="119"/>
    </row>
    <row r="113" spans="1:5" x14ac:dyDescent="0.25">
      <c r="A113" s="119"/>
      <c r="B113" s="119"/>
      <c r="C113" s="119"/>
      <c r="D113" s="119"/>
      <c r="E113" s="119"/>
    </row>
    <row r="114" spans="1:5" x14ac:dyDescent="0.25">
      <c r="A114" s="119"/>
      <c r="B114" s="119"/>
      <c r="C114" s="119"/>
      <c r="D114" s="119"/>
      <c r="E114" s="119"/>
    </row>
    <row r="115" spans="1:5" x14ac:dyDescent="0.25">
      <c r="A115" s="119"/>
      <c r="B115" s="119"/>
      <c r="C115" s="119"/>
      <c r="D115" s="119"/>
      <c r="E115" s="119"/>
    </row>
    <row r="116" spans="1:5" x14ac:dyDescent="0.25">
      <c r="A116" s="119"/>
      <c r="B116" s="119"/>
      <c r="C116" s="119"/>
      <c r="D116" s="119"/>
      <c r="E116" s="119"/>
    </row>
    <row r="117" spans="1:5" x14ac:dyDescent="0.25">
      <c r="A117" s="119"/>
      <c r="B117" s="119"/>
      <c r="C117" s="119"/>
      <c r="D117" s="119"/>
      <c r="E117" s="119"/>
    </row>
    <row r="118" spans="1:5" x14ac:dyDescent="0.25">
      <c r="A118" s="119"/>
      <c r="B118" s="119"/>
      <c r="C118" s="119"/>
      <c r="D118" s="119"/>
      <c r="E118" s="119"/>
    </row>
    <row r="119" spans="1:5" x14ac:dyDescent="0.25">
      <c r="A119" s="119"/>
      <c r="B119" s="119"/>
      <c r="C119" s="119"/>
      <c r="D119" s="119"/>
      <c r="E119" s="119"/>
    </row>
    <row r="120" spans="1:5" x14ac:dyDescent="0.25">
      <c r="A120" s="119"/>
      <c r="B120" s="119"/>
      <c r="C120" s="119"/>
      <c r="D120" s="119"/>
      <c r="E120" s="119"/>
    </row>
    <row r="121" spans="1:5" x14ac:dyDescent="0.25">
      <c r="A121" s="119"/>
      <c r="B121" s="119"/>
      <c r="C121" s="119"/>
      <c r="D121" s="119"/>
      <c r="E121" s="119"/>
    </row>
    <row r="122" spans="1:5" x14ac:dyDescent="0.25">
      <c r="A122" s="119"/>
      <c r="B122" s="119"/>
      <c r="C122" s="119"/>
      <c r="D122" s="119"/>
      <c r="E122" s="119"/>
    </row>
    <row r="123" spans="1:5" x14ac:dyDescent="0.25">
      <c r="A123" s="119"/>
      <c r="B123" s="119"/>
      <c r="C123" s="119"/>
      <c r="D123" s="119"/>
      <c r="E123" s="119"/>
    </row>
    <row r="124" spans="1:5" x14ac:dyDescent="0.25">
      <c r="A124" s="119"/>
      <c r="B124" s="119"/>
      <c r="C124" s="119"/>
      <c r="D124" s="119"/>
      <c r="E124" s="119"/>
    </row>
    <row r="125" spans="1:5" x14ac:dyDescent="0.25">
      <c r="A125" s="119"/>
      <c r="B125" s="119"/>
      <c r="C125" s="119"/>
      <c r="D125" s="119"/>
      <c r="E125" s="119"/>
    </row>
    <row r="126" spans="1:5" x14ac:dyDescent="0.25">
      <c r="A126" s="119"/>
      <c r="B126" s="119"/>
      <c r="C126" s="119"/>
      <c r="D126" s="119"/>
      <c r="E126" s="119"/>
    </row>
    <row r="127" spans="1:5" x14ac:dyDescent="0.25">
      <c r="A127" s="119"/>
      <c r="B127" s="119"/>
      <c r="C127" s="119"/>
      <c r="D127" s="119"/>
      <c r="E127" s="119"/>
    </row>
    <row r="128" spans="1:5" x14ac:dyDescent="0.25">
      <c r="A128" s="119"/>
      <c r="B128" s="119"/>
      <c r="C128" s="119"/>
      <c r="D128" s="119"/>
      <c r="E128" s="119"/>
    </row>
    <row r="129" spans="1:5" x14ac:dyDescent="0.25">
      <c r="A129" s="119"/>
      <c r="B129" s="119"/>
      <c r="C129" s="119"/>
      <c r="D129" s="119"/>
      <c r="E129" s="119"/>
    </row>
    <row r="130" spans="1:5" x14ac:dyDescent="0.25">
      <c r="A130" s="119"/>
      <c r="B130" s="119"/>
      <c r="C130" s="119"/>
      <c r="D130" s="119"/>
      <c r="E130" s="119"/>
    </row>
    <row r="131" spans="1:5" x14ac:dyDescent="0.25">
      <c r="A131" s="119"/>
      <c r="B131" s="119"/>
      <c r="C131" s="119"/>
      <c r="D131" s="119"/>
      <c r="E131" s="119"/>
    </row>
    <row r="132" spans="1:5" x14ac:dyDescent="0.25">
      <c r="A132" s="119"/>
      <c r="B132" s="119"/>
      <c r="C132" s="119"/>
      <c r="D132" s="119"/>
      <c r="E132" s="119"/>
    </row>
    <row r="133" spans="1:5" x14ac:dyDescent="0.25">
      <c r="A133" s="119"/>
      <c r="B133" s="119"/>
      <c r="C133" s="119"/>
      <c r="D133" s="119"/>
      <c r="E133" s="119"/>
    </row>
    <row r="134" spans="1:5" x14ac:dyDescent="0.25">
      <c r="A134" s="119"/>
      <c r="B134" s="119"/>
      <c r="C134" s="119"/>
      <c r="D134" s="119"/>
      <c r="E134" s="119"/>
    </row>
    <row r="135" spans="1:5" x14ac:dyDescent="0.25">
      <c r="A135" s="119"/>
      <c r="B135" s="119"/>
      <c r="C135" s="119"/>
      <c r="D135" s="119"/>
      <c r="E135" s="119"/>
    </row>
    <row r="136" spans="1:5" x14ac:dyDescent="0.25">
      <c r="A136" s="119"/>
      <c r="B136" s="119"/>
      <c r="C136" s="119"/>
      <c r="D136" s="119"/>
      <c r="E136" s="119"/>
    </row>
    <row r="137" spans="1:5" x14ac:dyDescent="0.25">
      <c r="A137" s="119"/>
      <c r="B137" s="119"/>
      <c r="C137" s="119"/>
      <c r="D137" s="119"/>
      <c r="E137" s="119"/>
    </row>
    <row r="138" spans="1:5" x14ac:dyDescent="0.25">
      <c r="A138" s="119"/>
      <c r="B138" s="119"/>
      <c r="C138" s="119"/>
      <c r="D138" s="119"/>
      <c r="E138" s="119"/>
    </row>
    <row r="139" spans="1:5" x14ac:dyDescent="0.25">
      <c r="A139" s="119"/>
      <c r="B139" s="119"/>
      <c r="C139" s="119"/>
      <c r="D139" s="119"/>
      <c r="E139" s="119"/>
    </row>
  </sheetData>
  <autoFilter ref="A2:G94"/>
  <mergeCells count="51">
    <mergeCell ref="E75:E78"/>
    <mergeCell ref="E9:E12"/>
    <mergeCell ref="A14:A15"/>
    <mergeCell ref="B14:B15"/>
    <mergeCell ref="C14:C15"/>
    <mergeCell ref="A63:A70"/>
    <mergeCell ref="B63:B70"/>
    <mergeCell ref="C63:C70"/>
    <mergeCell ref="E37:E38"/>
    <mergeCell ref="D75:D78"/>
    <mergeCell ref="D9:D12"/>
    <mergeCell ref="A20:A22"/>
    <mergeCell ref="B20:B22"/>
    <mergeCell ref="C20:C22"/>
    <mergeCell ref="A23:A35"/>
    <mergeCell ref="B23:B35"/>
    <mergeCell ref="C23:C35"/>
    <mergeCell ref="A53:A59"/>
    <mergeCell ref="B53:B59"/>
    <mergeCell ref="C53:C59"/>
    <mergeCell ref="A16:A19"/>
    <mergeCell ref="C16:C19"/>
    <mergeCell ref="D79:D83"/>
    <mergeCell ref="B16:B19"/>
    <mergeCell ref="A36:A39"/>
    <mergeCell ref="B36:B39"/>
    <mergeCell ref="C36:C39"/>
    <mergeCell ref="C79:C83"/>
    <mergeCell ref="C41:C46"/>
    <mergeCell ref="C73:C74"/>
    <mergeCell ref="C71:C72"/>
    <mergeCell ref="A60:A61"/>
    <mergeCell ref="B60:B61"/>
    <mergeCell ref="C60:C61"/>
    <mergeCell ref="A47:A50"/>
    <mergeCell ref="B47:B50"/>
    <mergeCell ref="C47:C50"/>
    <mergeCell ref="A79:A83"/>
    <mergeCell ref="B79:B83"/>
    <mergeCell ref="B41:B46"/>
    <mergeCell ref="A41:A46"/>
    <mergeCell ref="A71:A72"/>
    <mergeCell ref="B71:B72"/>
    <mergeCell ref="A73:A74"/>
    <mergeCell ref="B73:B74"/>
    <mergeCell ref="A92:A93"/>
    <mergeCell ref="B92:B93"/>
    <mergeCell ref="C92:C93"/>
    <mergeCell ref="B87:B89"/>
    <mergeCell ref="A87:A89"/>
    <mergeCell ref="C87:C89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Тепло</vt:lpstr>
      <vt:lpstr>Вода</vt:lpstr>
      <vt:lpstr>Канал</vt:lpstr>
      <vt:lpstr>Жезды</vt:lpstr>
      <vt:lpstr>Данные</vt:lpstr>
      <vt:lpstr>ЗП 2019</vt:lpstr>
      <vt:lpstr>Расшиф</vt:lpstr>
      <vt:lpstr>Прочие</vt:lpstr>
      <vt:lpstr>Список</vt:lpstr>
      <vt:lpstr>доходы</vt:lpstr>
      <vt:lpstr>капремонт</vt:lpstr>
      <vt:lpstr>Вода!Заголовки_для_печати</vt:lpstr>
      <vt:lpstr>Жезды!Заголовки_для_печати</vt:lpstr>
      <vt:lpstr>Канал!Заголовки_для_печати</vt:lpstr>
      <vt:lpstr>Тепло!Заголовки_для_печати</vt:lpstr>
      <vt:lpstr>Жезды!Область_печати</vt:lpstr>
      <vt:lpstr>Канал!Область_печати</vt:lpstr>
      <vt:lpstr>Расшиф!Область_печати</vt:lpstr>
      <vt:lpstr>Тепло!Область_печати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2020-08-03T02:34:25Z</dcterms:modified>
</cp:coreProperties>
</file>